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codeName="ThisWorkbook" defaultThemeVersion="124226"/>
  <mc:AlternateContent xmlns:mc="http://schemas.openxmlformats.org/markup-compatibility/2006">
    <mc:Choice Requires="x15">
      <x15ac:absPath xmlns:x15ac="http://schemas.microsoft.com/office/spreadsheetml/2010/11/ac" url="C:\Users\jfr93449\Desktop\PM Template docs 230822\"/>
    </mc:Choice>
  </mc:AlternateContent>
  <xr:revisionPtr revIDLastSave="0" documentId="13_ncr:1_{2CC7F338-675B-4975-BD18-017F8ED1E82D}" xr6:coauthVersionLast="47" xr6:coauthVersionMax="47" xr10:uidLastSave="{00000000-0000-0000-0000-000000000000}"/>
  <bookViews>
    <workbookView xWindow="1644" yWindow="3456" windowWidth="20148" windowHeight="8148" xr2:uid="{00000000-000D-0000-FFFF-FFFF00000000}"/>
  </bookViews>
  <sheets>
    <sheet name="Summary" sheetId="17" r:id="rId1"/>
    <sheet name="Do Nothing" sheetId="32" r:id="rId2"/>
    <sheet name="Alt 1." sheetId="26" r:id="rId3"/>
    <sheet name="Alt 2." sheetId="29" r:id="rId4"/>
    <sheet name="Alt 3." sheetId="31" r:id="rId5"/>
    <sheet name="Instructions (read first)" sheetId="13" r:id="rId6"/>
    <sheet name="Example scenario" sheetId="33" r:id="rId7"/>
  </sheets>
  <definedNames>
    <definedName name="ALLRATES" localSheetId="2">#REF!</definedName>
    <definedName name="ALLRATES" localSheetId="3">#REF!</definedName>
    <definedName name="ALLRATES" localSheetId="4">#REF!</definedName>
    <definedName name="ALLRATES" localSheetId="1">#REF!</definedName>
    <definedName name="ALLRATES">#REF!</definedName>
    <definedName name="CUMBEN" localSheetId="2">#REF!</definedName>
    <definedName name="CUMBEN" localSheetId="3">#REF!</definedName>
    <definedName name="CUMBEN" localSheetId="4">#REF!</definedName>
    <definedName name="CUMBEN" localSheetId="1">#REF!</definedName>
    <definedName name="CUMBEN">#REF!</definedName>
    <definedName name="CUMROI" localSheetId="2">#REF!</definedName>
    <definedName name="CUMROI" localSheetId="3">#REF!</definedName>
    <definedName name="CUMROI" localSheetId="4">#REF!</definedName>
    <definedName name="CUMROI" localSheetId="1">#REF!</definedName>
    <definedName name="CUMROI">#REF!</definedName>
    <definedName name="FYs" localSheetId="2">#REF!</definedName>
    <definedName name="FYs" localSheetId="3">#REF!</definedName>
    <definedName name="FYs" localSheetId="4">#REF!</definedName>
    <definedName name="FYs" localSheetId="1">#REF!</definedName>
    <definedName name="FYs">#REF!</definedName>
    <definedName name="NETROI" localSheetId="2">#REF!</definedName>
    <definedName name="NETROI" localSheetId="3">#REF!</definedName>
    <definedName name="NETROI" localSheetId="4">#REF!</definedName>
    <definedName name="NETROI" localSheetId="1">#REF!</definedName>
    <definedName name="NETROI">#REF!</definedName>
    <definedName name="NPV" localSheetId="2">#REF!</definedName>
    <definedName name="NPV" localSheetId="3">#REF!</definedName>
    <definedName name="NPV" localSheetId="4">#REF!</definedName>
    <definedName name="NPV" localSheetId="1">#REF!</definedName>
    <definedName name="NPV">#REF!</definedName>
    <definedName name="PAYBACK" localSheetId="2">#REF!</definedName>
    <definedName name="PAYBACK" localSheetId="3">#REF!</definedName>
    <definedName name="PAYBACK" localSheetId="4">#REF!</definedName>
    <definedName name="PAYBACK" localSheetId="1">#REF!</definedName>
    <definedName name="PAYBACK">#REF!</definedName>
    <definedName name="RATE" localSheetId="2">#REF!</definedName>
    <definedName name="RATE" localSheetId="3">#REF!</definedName>
    <definedName name="RATE" localSheetId="4">#REF!</definedName>
    <definedName name="RATE" localSheetId="1">#REF!</definedName>
    <definedName name="RATE">#REF!</definedName>
    <definedName name="ROI" localSheetId="2">#REF!</definedName>
    <definedName name="ROI" localSheetId="3">#REF!</definedName>
    <definedName name="ROI" localSheetId="4">#REF!</definedName>
    <definedName name="ROI" localSheetId="1">#REF!</definedName>
    <definedName name="ROI">#REF!</definedName>
    <definedName name="year" localSheetId="2">#REF!</definedName>
    <definedName name="year" localSheetId="3">#REF!</definedName>
    <definedName name="year" localSheetId="4">#REF!</definedName>
    <definedName name="year" localSheetId="1">#REF!</definedName>
    <definedName name="yea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31" l="1"/>
  <c r="J19" i="31"/>
  <c r="I19" i="31"/>
  <c r="H19" i="31"/>
  <c r="G19" i="31"/>
  <c r="F19" i="31"/>
  <c r="E19" i="31"/>
  <c r="D19" i="31"/>
  <c r="C88" i="33"/>
  <c r="D88" i="33"/>
  <c r="E88" i="33"/>
  <c r="B89" i="33"/>
  <c r="B90" i="33"/>
  <c r="B91" i="33"/>
  <c r="B92" i="33"/>
  <c r="B93" i="33"/>
  <c r="B94" i="33"/>
  <c r="B95" i="33"/>
  <c r="B96" i="33"/>
  <c r="B97" i="33"/>
  <c r="B98" i="33"/>
  <c r="B99" i="33"/>
  <c r="B100" i="33"/>
  <c r="B101" i="33"/>
  <c r="C42" i="33"/>
  <c r="D42" i="33"/>
  <c r="E42" i="33"/>
  <c r="B43" i="33"/>
  <c r="B44" i="33"/>
  <c r="B45" i="33"/>
  <c r="B46" i="33"/>
  <c r="B47" i="33"/>
  <c r="B48" i="33"/>
  <c r="B49" i="33"/>
  <c r="B50" i="33"/>
  <c r="B51" i="33"/>
  <c r="B52" i="33"/>
  <c r="B53" i="33"/>
  <c r="B54" i="33"/>
  <c r="B55" i="33"/>
  <c r="C28" i="33"/>
  <c r="D28" i="33"/>
  <c r="E28" i="33"/>
  <c r="F28" i="33"/>
  <c r="G28" i="33"/>
  <c r="H28" i="33"/>
  <c r="I28" i="33"/>
  <c r="J28" i="33"/>
  <c r="K28" i="33"/>
  <c r="L28" i="33"/>
  <c r="M28" i="33"/>
  <c r="B29" i="33"/>
  <c r="M29" i="33"/>
  <c r="B30" i="33"/>
  <c r="C30" i="33"/>
  <c r="D30" i="33"/>
  <c r="E30" i="33"/>
  <c r="F30" i="33"/>
  <c r="G30" i="33"/>
  <c r="H30" i="33"/>
  <c r="I30" i="33"/>
  <c r="J30" i="33"/>
  <c r="K30" i="33"/>
  <c r="L30" i="33"/>
  <c r="B31" i="33"/>
  <c r="B32" i="33"/>
  <c r="C65" i="33"/>
  <c r="D65" i="33"/>
  <c r="E65" i="33"/>
  <c r="B66" i="33"/>
  <c r="B67" i="33"/>
  <c r="B68" i="33"/>
  <c r="B69" i="33"/>
  <c r="B70" i="33"/>
  <c r="B71" i="33"/>
  <c r="B72" i="33"/>
  <c r="B73" i="33"/>
  <c r="B74" i="33"/>
  <c r="B75" i="33"/>
  <c r="B76" i="33"/>
  <c r="B77" i="33"/>
  <c r="B78" i="33"/>
  <c r="B1" i="31"/>
  <c r="B88" i="33" s="1"/>
  <c r="B1" i="29"/>
  <c r="B65" i="33" s="1"/>
  <c r="B1" i="26"/>
  <c r="B42" i="33" s="1"/>
  <c r="B1" i="32"/>
  <c r="B28" i="33" s="1"/>
  <c r="D2" i="32" l="1"/>
  <c r="D29" i="33" s="1"/>
  <c r="L26" i="31" l="1"/>
  <c r="K26" i="31"/>
  <c r="J26" i="31"/>
  <c r="I26" i="31"/>
  <c r="H26" i="31"/>
  <c r="G26" i="31"/>
  <c r="F26" i="31"/>
  <c r="E26" i="31"/>
  <c r="D26" i="31"/>
  <c r="C26" i="31"/>
  <c r="C5" i="32"/>
  <c r="M4" i="32"/>
  <c r="D5" i="32" l="1"/>
  <c r="E5" i="32" s="1"/>
  <c r="C7" i="32"/>
  <c r="D7" i="32" l="1"/>
  <c r="E7" i="32"/>
  <c r="F5" i="32"/>
  <c r="M29" i="31"/>
  <c r="M28" i="31"/>
  <c r="M27" i="31"/>
  <c r="M18" i="31"/>
  <c r="L19" i="31"/>
  <c r="L15" i="31"/>
  <c r="K15" i="31"/>
  <c r="J15" i="31"/>
  <c r="I15" i="31"/>
  <c r="H15" i="31"/>
  <c r="G15" i="31"/>
  <c r="F15" i="31"/>
  <c r="E15" i="31"/>
  <c r="D15" i="31"/>
  <c r="C15" i="31"/>
  <c r="C16" i="31" s="1"/>
  <c r="M14" i="31"/>
  <c r="M13" i="31"/>
  <c r="M12" i="31"/>
  <c r="M11" i="31"/>
  <c r="M10" i="31"/>
  <c r="M9" i="31"/>
  <c r="M8" i="31"/>
  <c r="M7" i="31"/>
  <c r="M6" i="31"/>
  <c r="M5" i="31"/>
  <c r="M4" i="31"/>
  <c r="M3" i="31"/>
  <c r="C2" i="31"/>
  <c r="M29" i="29"/>
  <c r="M28" i="29"/>
  <c r="M27" i="29"/>
  <c r="M18" i="29"/>
  <c r="L19" i="29"/>
  <c r="L26" i="29" s="1"/>
  <c r="K19" i="29"/>
  <c r="K26" i="29" s="1"/>
  <c r="J19" i="29"/>
  <c r="J26" i="29" s="1"/>
  <c r="I19" i="29"/>
  <c r="I26" i="29" s="1"/>
  <c r="H19" i="29"/>
  <c r="H26" i="29" s="1"/>
  <c r="G19" i="29"/>
  <c r="G26" i="29" s="1"/>
  <c r="F19" i="29"/>
  <c r="F26" i="29" s="1"/>
  <c r="E19" i="29"/>
  <c r="E26" i="29" s="1"/>
  <c r="D19" i="29"/>
  <c r="D26" i="29" s="1"/>
  <c r="C19" i="29"/>
  <c r="C26" i="29" s="1"/>
  <c r="L15" i="29"/>
  <c r="K15" i="29"/>
  <c r="J15" i="29"/>
  <c r="I15" i="29"/>
  <c r="H15" i="29"/>
  <c r="G15" i="29"/>
  <c r="F15" i="29"/>
  <c r="E15" i="29"/>
  <c r="D15" i="29"/>
  <c r="C15" i="29"/>
  <c r="C16" i="29" s="1"/>
  <c r="M14" i="29"/>
  <c r="M13" i="29"/>
  <c r="M12" i="29"/>
  <c r="M11" i="29"/>
  <c r="M10" i="29"/>
  <c r="M9" i="29"/>
  <c r="M8" i="29"/>
  <c r="M7" i="29"/>
  <c r="M6" i="29"/>
  <c r="M5" i="29"/>
  <c r="M4" i="29"/>
  <c r="M3" i="29"/>
  <c r="C2" i="29"/>
  <c r="D2" i="31" l="1"/>
  <c r="E2" i="31" s="1"/>
  <c r="C89" i="33"/>
  <c r="D2" i="29"/>
  <c r="C66" i="33"/>
  <c r="D89" i="33"/>
  <c r="E2" i="29"/>
  <c r="D66" i="33"/>
  <c r="F7" i="32"/>
  <c r="G5" i="32"/>
  <c r="E30" i="29"/>
  <c r="H30" i="31"/>
  <c r="G30" i="29"/>
  <c r="I30" i="29"/>
  <c r="D30" i="31"/>
  <c r="L30" i="31"/>
  <c r="J30" i="31"/>
  <c r="J30" i="29"/>
  <c r="E30" i="31"/>
  <c r="K30" i="29"/>
  <c r="F30" i="31"/>
  <c r="D30" i="29"/>
  <c r="L30" i="29"/>
  <c r="M16" i="31"/>
  <c r="E5" i="17" s="1"/>
  <c r="G30" i="31"/>
  <c r="F30" i="29"/>
  <c r="I30" i="31"/>
  <c r="H30" i="29"/>
  <c r="M20" i="31"/>
  <c r="E18" i="17" s="1"/>
  <c r="K30" i="31"/>
  <c r="D16" i="31"/>
  <c r="E16" i="31" s="1"/>
  <c r="F16" i="31" s="1"/>
  <c r="G16" i="31" s="1"/>
  <c r="H16" i="31" s="1"/>
  <c r="I16" i="31" s="1"/>
  <c r="J16" i="31" s="1"/>
  <c r="K16" i="31" s="1"/>
  <c r="L16" i="31" s="1"/>
  <c r="M16" i="29"/>
  <c r="D5" i="17" s="1"/>
  <c r="D16" i="29"/>
  <c r="E16" i="29" s="1"/>
  <c r="F16" i="29" s="1"/>
  <c r="G16" i="29" s="1"/>
  <c r="H16" i="29" s="1"/>
  <c r="I16" i="29" s="1"/>
  <c r="J16" i="29" s="1"/>
  <c r="K16" i="29" s="1"/>
  <c r="L16" i="29" s="1"/>
  <c r="C19" i="31"/>
  <c r="C20" i="29"/>
  <c r="M20" i="29"/>
  <c r="D18" i="17" s="1"/>
  <c r="M5" i="32"/>
  <c r="F2" i="31" l="1"/>
  <c r="G2" i="31" s="1"/>
  <c r="H2" i="31" s="1"/>
  <c r="I2" i="31" s="1"/>
  <c r="J2" i="31" s="1"/>
  <c r="K2" i="31" s="1"/>
  <c r="L2" i="31" s="1"/>
  <c r="E89" i="33"/>
  <c r="F2" i="29"/>
  <c r="G2" i="29" s="1"/>
  <c r="H2" i="29" s="1"/>
  <c r="I2" i="29" s="1"/>
  <c r="J2" i="29" s="1"/>
  <c r="K2" i="29" s="1"/>
  <c r="L2" i="29" s="1"/>
  <c r="E66" i="33"/>
  <c r="M7" i="32"/>
  <c r="G7" i="32"/>
  <c r="H5" i="32"/>
  <c r="B18" i="17"/>
  <c r="M22" i="31"/>
  <c r="M22" i="29"/>
  <c r="C20" i="31"/>
  <c r="D20" i="29"/>
  <c r="C22" i="29"/>
  <c r="M26" i="29"/>
  <c r="M31" i="29" s="1"/>
  <c r="M37" i="29" s="1"/>
  <c r="C30" i="29"/>
  <c r="C31" i="29" s="1"/>
  <c r="H7" i="32" l="1"/>
  <c r="I5" i="32"/>
  <c r="M26" i="31"/>
  <c r="M31" i="31" s="1"/>
  <c r="M37" i="31" s="1"/>
  <c r="C30" i="31"/>
  <c r="C31" i="31" s="1"/>
  <c r="D20" i="31"/>
  <c r="C22" i="31"/>
  <c r="D31" i="29"/>
  <c r="C37" i="29"/>
  <c r="E20" i="29"/>
  <c r="D22" i="29"/>
  <c r="B17" i="17"/>
  <c r="B16" i="17"/>
  <c r="B15" i="17"/>
  <c r="B14" i="17"/>
  <c r="B13" i="17"/>
  <c r="B12" i="17"/>
  <c r="B11" i="17"/>
  <c r="B10" i="17"/>
  <c r="B9" i="17"/>
  <c r="B8" i="17"/>
  <c r="B7" i="17"/>
  <c r="B6" i="17"/>
  <c r="E9" i="17"/>
  <c r="E17" i="17"/>
  <c r="E16" i="17"/>
  <c r="E15" i="17"/>
  <c r="E14" i="17"/>
  <c r="E13" i="17"/>
  <c r="E12" i="17"/>
  <c r="E11" i="17"/>
  <c r="E10" i="17"/>
  <c r="E8" i="17"/>
  <c r="E6" i="17"/>
  <c r="D17" i="17"/>
  <c r="D16" i="17"/>
  <c r="D15" i="17"/>
  <c r="D14" i="17"/>
  <c r="D13" i="17"/>
  <c r="D12" i="17"/>
  <c r="D11" i="17"/>
  <c r="D10" i="17"/>
  <c r="D9" i="17"/>
  <c r="D8" i="17"/>
  <c r="D7" i="17"/>
  <c r="J5" i="32" l="1"/>
  <c r="I7" i="32"/>
  <c r="D22" i="31"/>
  <c r="E20" i="31"/>
  <c r="D31" i="31"/>
  <c r="C37" i="31"/>
  <c r="E22" i="29"/>
  <c r="F20" i="29"/>
  <c r="D37" i="29"/>
  <c r="E31" i="29"/>
  <c r="E21" i="17"/>
  <c r="D21" i="17"/>
  <c r="B21" i="17"/>
  <c r="E7" i="17"/>
  <c r="D6" i="17"/>
  <c r="J7" i="32" l="1"/>
  <c r="K5" i="32"/>
  <c r="D37" i="31"/>
  <c r="E31" i="31"/>
  <c r="E22" i="31"/>
  <c r="F20" i="31"/>
  <c r="E37" i="29"/>
  <c r="F31" i="29"/>
  <c r="F22" i="29"/>
  <c r="G20" i="29"/>
  <c r="B20" i="17"/>
  <c r="E20" i="17"/>
  <c r="D20" i="17"/>
  <c r="K7" i="32" l="1"/>
  <c r="L5" i="32"/>
  <c r="G20" i="31"/>
  <c r="F22" i="31"/>
  <c r="E37" i="31"/>
  <c r="F31" i="31"/>
  <c r="H20" i="29"/>
  <c r="G22" i="29"/>
  <c r="G31" i="29"/>
  <c r="F37" i="29"/>
  <c r="L7" i="32" l="1"/>
  <c r="G31" i="31"/>
  <c r="F37" i="31"/>
  <c r="H20" i="31"/>
  <c r="G22" i="31"/>
  <c r="H31" i="29"/>
  <c r="G37" i="29"/>
  <c r="H22" i="29"/>
  <c r="I20" i="29"/>
  <c r="I19" i="26"/>
  <c r="I26" i="26" s="1"/>
  <c r="M29" i="26"/>
  <c r="M28" i="26"/>
  <c r="M27" i="26"/>
  <c r="C17" i="17"/>
  <c r="C16" i="17"/>
  <c r="C15" i="17"/>
  <c r="C14" i="17"/>
  <c r="C13" i="17"/>
  <c r="C12" i="17"/>
  <c r="C11" i="17"/>
  <c r="C10" i="17"/>
  <c r="M18" i="26"/>
  <c r="C9" i="17" s="1"/>
  <c r="L19" i="26"/>
  <c r="L26" i="26" s="1"/>
  <c r="K19" i="26"/>
  <c r="K26" i="26" s="1"/>
  <c r="C8" i="17"/>
  <c r="C19" i="26"/>
  <c r="C26" i="26" s="1"/>
  <c r="H19" i="26"/>
  <c r="H26" i="26" s="1"/>
  <c r="F19" i="26"/>
  <c r="F26" i="26" s="1"/>
  <c r="D19" i="26"/>
  <c r="D26" i="26" s="1"/>
  <c r="L15" i="26"/>
  <c r="K15" i="26"/>
  <c r="J15" i="26"/>
  <c r="I15" i="26"/>
  <c r="H15" i="26"/>
  <c r="G15" i="26"/>
  <c r="F15" i="26"/>
  <c r="E15" i="26"/>
  <c r="D15" i="26"/>
  <c r="C15" i="26"/>
  <c r="M14" i="26"/>
  <c r="M13" i="26"/>
  <c r="M12" i="26"/>
  <c r="M11" i="26"/>
  <c r="M10" i="26"/>
  <c r="M9" i="26"/>
  <c r="M8" i="26"/>
  <c r="M7" i="26"/>
  <c r="M6" i="26"/>
  <c r="M5" i="26"/>
  <c r="M4" i="26"/>
  <c r="M3" i="26"/>
  <c r="H22" i="31" l="1"/>
  <c r="I20" i="31"/>
  <c r="H31" i="31"/>
  <c r="G37" i="31"/>
  <c r="I22" i="29"/>
  <c r="J20" i="29"/>
  <c r="H37" i="29"/>
  <c r="I31" i="29"/>
  <c r="M16" i="26"/>
  <c r="E19" i="26"/>
  <c r="C21" i="17"/>
  <c r="K30" i="26"/>
  <c r="L30" i="26"/>
  <c r="F30" i="26"/>
  <c r="I30" i="26"/>
  <c r="D30" i="26"/>
  <c r="H30" i="26"/>
  <c r="C16" i="26"/>
  <c r="D16" i="26" s="1"/>
  <c r="E16" i="26" s="1"/>
  <c r="F16" i="26" s="1"/>
  <c r="G16" i="26" s="1"/>
  <c r="H16" i="26" s="1"/>
  <c r="I16" i="26" s="1"/>
  <c r="J16" i="26" s="1"/>
  <c r="K16" i="26" s="1"/>
  <c r="L16" i="26" s="1"/>
  <c r="J19" i="26"/>
  <c r="J26" i="26" s="1"/>
  <c r="C6" i="17"/>
  <c r="C20" i="26"/>
  <c r="C7" i="17"/>
  <c r="E26" i="26" l="1"/>
  <c r="E30" i="26" s="1"/>
  <c r="H37" i="31"/>
  <c r="I31" i="31"/>
  <c r="I22" i="31"/>
  <c r="J20" i="31"/>
  <c r="I37" i="29"/>
  <c r="J31" i="29"/>
  <c r="K20" i="29"/>
  <c r="J22" i="29"/>
  <c r="C5" i="17"/>
  <c r="M20" i="26"/>
  <c r="C18" i="17" s="1"/>
  <c r="J30" i="26"/>
  <c r="C30" i="26"/>
  <c r="G19" i="26"/>
  <c r="G26" i="26" s="1"/>
  <c r="C22" i="26"/>
  <c r="D20" i="26"/>
  <c r="M22" i="26" l="1"/>
  <c r="K20" i="31"/>
  <c r="J22" i="31"/>
  <c r="I37" i="31"/>
  <c r="J31" i="31"/>
  <c r="L20" i="29"/>
  <c r="L22" i="29" s="1"/>
  <c r="K22" i="29"/>
  <c r="J37" i="29"/>
  <c r="K31" i="29"/>
  <c r="C31" i="26"/>
  <c r="C37" i="26" s="1"/>
  <c r="E20" i="26"/>
  <c r="D22" i="26"/>
  <c r="J37" i="31" l="1"/>
  <c r="K31" i="31"/>
  <c r="L20" i="31"/>
  <c r="L22" i="31" s="1"/>
  <c r="K22" i="31"/>
  <c r="L31" i="29"/>
  <c r="L37" i="29" s="1"/>
  <c r="K37" i="29"/>
  <c r="D31" i="26"/>
  <c r="D37" i="26" s="1"/>
  <c r="G30" i="26"/>
  <c r="M26" i="26"/>
  <c r="E22" i="26"/>
  <c r="F20" i="26"/>
  <c r="L31" i="31" l="1"/>
  <c r="L37" i="31" s="1"/>
  <c r="K37" i="31"/>
  <c r="C20" i="17"/>
  <c r="M31" i="26"/>
  <c r="E31" i="26"/>
  <c r="E37" i="26" s="1"/>
  <c r="G20" i="26"/>
  <c r="F22" i="26"/>
  <c r="M37" i="26" l="1"/>
  <c r="C22" i="17"/>
  <c r="F31" i="26"/>
  <c r="F37" i="26" s="1"/>
  <c r="G22" i="26"/>
  <c r="H20" i="26"/>
  <c r="B19" i="17" l="1"/>
  <c r="E19" i="17"/>
  <c r="D19" i="17"/>
  <c r="G31" i="26"/>
  <c r="G37" i="26" s="1"/>
  <c r="H22" i="26"/>
  <c r="I20" i="26"/>
  <c r="H31" i="26" l="1"/>
  <c r="H37" i="26" s="1"/>
  <c r="I22" i="26"/>
  <c r="J20" i="26"/>
  <c r="I31" i="26" l="1"/>
  <c r="I37" i="26" s="1"/>
  <c r="K20" i="26"/>
  <c r="J22" i="26"/>
  <c r="D22" i="17" l="1"/>
  <c r="D23" i="17" s="1"/>
  <c r="D24" i="17"/>
  <c r="E24" i="17"/>
  <c r="E22" i="17"/>
  <c r="E23" i="17" s="1"/>
  <c r="J31" i="26"/>
  <c r="J37" i="26" s="1"/>
  <c r="K22" i="26"/>
  <c r="L20" i="26"/>
  <c r="L22" i="26" s="1"/>
  <c r="K31" i="26" l="1"/>
  <c r="K37" i="26" s="1"/>
  <c r="C19" i="17" l="1"/>
  <c r="L31" i="26"/>
  <c r="L37" i="26" s="1"/>
  <c r="C23" i="17" l="1"/>
  <c r="C24" i="17"/>
  <c r="E2" i="32"/>
  <c r="C2" i="26"/>
  <c r="D2" i="26" l="1"/>
  <c r="D43" i="33" s="1"/>
  <c r="C43" i="33"/>
  <c r="F2" i="32"/>
  <c r="E29" i="33"/>
  <c r="E2" i="26" l="1"/>
  <c r="F2" i="26" s="1"/>
  <c r="G2" i="26" s="1"/>
  <c r="H2" i="26" s="1"/>
  <c r="I2" i="26" s="1"/>
  <c r="G2" i="32"/>
  <c r="F29" i="33"/>
  <c r="E43" i="33" l="1"/>
  <c r="J2" i="26"/>
  <c r="K2" i="26" s="1"/>
  <c r="L2" i="26" s="1"/>
  <c r="H2" i="32"/>
  <c r="G29" i="33"/>
  <c r="I2" i="32" l="1"/>
  <c r="H29" i="33"/>
  <c r="J2" i="32" l="1"/>
  <c r="I29" i="33"/>
  <c r="K2" i="32" l="1"/>
  <c r="J29" i="33"/>
  <c r="L2" i="32" l="1"/>
  <c r="L29" i="33" s="1"/>
  <c r="K29"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VITA Program</author>
  </authors>
  <commentList>
    <comment ref="C1" authorId="0" shapeId="0" xr:uid="{D538E95D-3AFC-438F-AF1F-91B4F9DD4744}">
      <text>
        <r>
          <rPr>
            <sz val="9"/>
            <color indexed="81"/>
            <rFont val="Tahoma"/>
            <charset val="1"/>
          </rPr>
          <t>Insert project name here.</t>
        </r>
      </text>
    </comment>
    <comment ref="D3" authorId="0" shapeId="0" xr:uid="{D19C7D7C-8157-461F-915A-C00ADE72B698}">
      <text>
        <r>
          <rPr>
            <sz val="9"/>
            <color indexed="81"/>
            <rFont val="Tahoma"/>
            <family val="2"/>
          </rPr>
          <t>Insert the period of analysis here.  The period should cover the amount of time to implement the longest duration project, plus six years of Operations &amp; Maintenance. (O&amp;M)</t>
        </r>
      </text>
    </comment>
    <comment ref="B4" authorId="0" shapeId="0" xr:uid="{B70EDB35-9351-49B8-BC90-F1455E6D2AAC}">
      <text>
        <r>
          <rPr>
            <sz val="9"/>
            <color indexed="81"/>
            <rFont val="Tahoma"/>
            <family val="2"/>
          </rPr>
          <t>Insert the names of the various alternatives here.  The names will be automatically repeated on the corresponding tab.</t>
        </r>
      </text>
    </comment>
    <comment ref="C4" authorId="0" shapeId="0" xr:uid="{A3980FCC-0EC5-4C20-B2EC-13FE2378F852}">
      <text>
        <r>
          <rPr>
            <sz val="9"/>
            <color indexed="81"/>
            <rFont val="Tahoma"/>
            <family val="2"/>
          </rPr>
          <t>Insert the names of the various alternatives here.  The names will be automatically repeated on the corresponding tab.</t>
        </r>
      </text>
    </comment>
    <comment ref="D4" authorId="0" shapeId="0" xr:uid="{37D9EB61-5451-4546-8DAD-410E1A92E1E6}">
      <text>
        <r>
          <rPr>
            <sz val="9"/>
            <color indexed="81"/>
            <rFont val="Tahoma"/>
            <family val="2"/>
          </rPr>
          <t>Insert the names of the various alternatives here.  The names will be automatically repeated on the corresponding tab.</t>
        </r>
      </text>
    </comment>
    <comment ref="E4" authorId="0" shapeId="0" xr:uid="{1F25E121-5038-43EF-A7BC-0BE1E949495B}">
      <text>
        <r>
          <rPr>
            <sz val="9"/>
            <color indexed="81"/>
            <rFont val="Tahoma"/>
            <family val="2"/>
          </rPr>
          <t>Insert the names of the various alternatives here.  The names will be automatically repeated on the corresponding tab.</t>
        </r>
      </text>
    </comment>
    <comment ref="C25" authorId="0" shapeId="0" xr:uid="{4DE39189-37F7-4D80-AB16-8C2991275115}">
      <text>
        <r>
          <rPr>
            <sz val="9"/>
            <color indexed="81"/>
            <rFont val="Tahoma"/>
            <family val="2"/>
          </rPr>
          <t>Look at the ROI (row 37) for the three alternatives; insert the year where ROI first becomes positive here.</t>
        </r>
      </text>
    </comment>
    <comment ref="D25" authorId="0" shapeId="0" xr:uid="{91CB3383-EC1A-48CD-A5CE-30F76D187161}">
      <text>
        <r>
          <rPr>
            <sz val="9"/>
            <color indexed="81"/>
            <rFont val="Tahoma"/>
            <family val="2"/>
          </rPr>
          <t>Look at the ROI (row 37) for the three alternatives; insert the year where ROI first becomes positive here.</t>
        </r>
      </text>
    </comment>
    <comment ref="E25" authorId="0" shapeId="0" xr:uid="{3ECE6891-455C-46D1-A0A7-734935BF4EF1}">
      <text>
        <r>
          <rPr>
            <sz val="9"/>
            <color indexed="81"/>
            <rFont val="Tahoma"/>
            <family val="2"/>
          </rPr>
          <t>Look at the ROI (row 37) for the three alternatives; insert the year where ROI first becomes positive here.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VITA Program</author>
  </authors>
  <commentList>
    <comment ref="C2" authorId="0" shapeId="0" xr:uid="{0BE088ED-9F21-4C50-B04C-9D93672DCA0A}">
      <text>
        <r>
          <rPr>
            <sz val="9"/>
            <color indexed="81"/>
            <rFont val="Tahoma"/>
            <family val="2"/>
          </rPr>
          <t>Insert the first year of the analysis here; the subsequent years will automatically populate across all tabs/alternatives.</t>
        </r>
      </text>
    </comment>
    <comment ref="B4" authorId="0" shapeId="0" xr:uid="{508D1665-A581-4CDD-876B-675B7A147A2B}">
      <text>
        <r>
          <rPr>
            <sz val="9"/>
            <color indexed="81"/>
            <rFont val="Tahoma"/>
            <family val="2"/>
          </rPr>
          <t>Insert the total costs per year required to operate and maintain the existing/legacy solution.  This includes ALL costs, such as:
- internal staff labor
- services (including vendors/contractors)
- software
- hardware
- maintenance
- facilities
- etc.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VITA Program</author>
  </authors>
  <commentList>
    <comment ref="A3" authorId="0" shapeId="0" xr:uid="{382E5989-3E18-4402-9B74-598560AEE0BC}">
      <text>
        <r>
          <rPr>
            <sz val="9"/>
            <color indexed="81"/>
            <rFont val="Tahoma"/>
            <family val="2"/>
          </rPr>
          <t>Insert the estimated costs, by budget category and fiscal year, required to implement the new product or service.</t>
        </r>
      </text>
    </comment>
    <comment ref="B18" authorId="0" shapeId="0" xr:uid="{D2A583F3-5445-44AC-9773-638BB836501E}">
      <text>
        <r>
          <rPr>
            <sz val="9"/>
            <color indexed="81"/>
            <rFont val="Tahoma"/>
            <family val="2"/>
          </rPr>
          <t>Insert the total Operations and Maintenance costs per year.
Remember that during the year(s) before the new solution is implemented, the existing/legacy solution will need to be operated and maintained; therefore, enter the 'Do Nothing' O&amp;M costs here for those year(s).  
This includes ALL costs, such as:
- internal staff labor
- services (including vendors/contractors)
- software
- hardware
- maintenance
- facilities
- etc.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VITA Program</author>
  </authors>
  <commentList>
    <comment ref="A3" authorId="0" shapeId="0" xr:uid="{6EE9429B-9151-40E1-B5A3-FE56F86B1D98}">
      <text>
        <r>
          <rPr>
            <sz val="9"/>
            <color indexed="81"/>
            <rFont val="Tahoma"/>
            <family val="2"/>
          </rPr>
          <t>Insert the estimated costs, by budget category and fiscal year, required to implement the new product or service.</t>
        </r>
      </text>
    </comment>
    <comment ref="B18" authorId="0" shapeId="0" xr:uid="{F8C61D18-3E7A-440C-A750-6468A5750AF5}">
      <text>
        <r>
          <rPr>
            <sz val="9"/>
            <color indexed="81"/>
            <rFont val="Tahoma"/>
            <family val="2"/>
          </rPr>
          <t>Insert the total Operations and Maintenance costs per year.
Remember that during the year(s) before the new solution is implemented, the existing/legacy solution will need to be operated and maintained; therefore, enter the 'Do Nothing' O&amp;M costs here for those year(s).  
This includes ALL costs, such as:
- internal staff labor
- services (including vendors/contractors)
- software
- hardware
- maintenance
- facilities
- etc.</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VITA Program</author>
  </authors>
  <commentList>
    <comment ref="A3" authorId="0" shapeId="0" xr:uid="{A92CB376-A12F-49C7-A782-2A3E2449282B}">
      <text>
        <r>
          <rPr>
            <sz val="9"/>
            <color indexed="81"/>
            <rFont val="Tahoma"/>
            <family val="2"/>
          </rPr>
          <t>Insert the estimated costs, by budget category and fiscal year, required to implement the new product or service.</t>
        </r>
      </text>
    </comment>
    <comment ref="B18" authorId="0" shapeId="0" xr:uid="{95824F97-7C13-43EC-8C52-69779B9DB5FD}">
      <text>
        <r>
          <rPr>
            <sz val="9"/>
            <color indexed="81"/>
            <rFont val="Tahoma"/>
            <family val="2"/>
          </rPr>
          <t>Insert the total Operations and Maintenance costs per year.
Remember that during the year(s) before the new solution is implemented, the existing/legacy solution will need to be operated and maintained; therefore, enter the 'Do Nothing' O&amp;M costs here for those year(s).  
This includes ALL costs, such as:
- internal staff labor
- services (including vendors/contractors)
- software
- hardware
- maintenance
- facilities
- etc.</t>
        </r>
      </text>
    </comment>
  </commentList>
</comments>
</file>

<file path=xl/sharedStrings.xml><?xml version="1.0" encoding="utf-8"?>
<sst xmlns="http://schemas.openxmlformats.org/spreadsheetml/2006/main" count="214" uniqueCount="80">
  <si>
    <t>FY</t>
  </si>
  <si>
    <t>Training</t>
  </si>
  <si>
    <t>Hardware</t>
  </si>
  <si>
    <t>Internal Staff Labor</t>
  </si>
  <si>
    <t>Services</t>
  </si>
  <si>
    <t>Software Tools</t>
  </si>
  <si>
    <t>Maintenance</t>
  </si>
  <si>
    <t>Facilities</t>
  </si>
  <si>
    <t>Telecommunications</t>
  </si>
  <si>
    <t>Contingency (Risk)</t>
  </si>
  <si>
    <t>Do Nothing</t>
  </si>
  <si>
    <t>Project Cost</t>
  </si>
  <si>
    <t>years of analysis:</t>
  </si>
  <si>
    <t>IV&amp;V</t>
  </si>
  <si>
    <t>TOTAL</t>
  </si>
  <si>
    <t>Cumulative ROI</t>
  </si>
  <si>
    <t>Proj. Cost: Cumulative</t>
  </si>
  <si>
    <t>O&amp;M Costs: Cumulative</t>
  </si>
  <si>
    <t>Pre-Project Init. Costs</t>
  </si>
  <si>
    <t>Total O&amp;M Cost</t>
  </si>
  <si>
    <t>Note 1.</t>
  </si>
  <si>
    <t>Note 2.</t>
  </si>
  <si>
    <t>Note 3.</t>
  </si>
  <si>
    <t>Note 4.</t>
  </si>
  <si>
    <t>Cost Benefit Analysis:</t>
  </si>
  <si>
    <t>TCO: Project + O&amp;M</t>
  </si>
  <si>
    <t>Total Cost of Ownership (TCO)</t>
  </si>
  <si>
    <t>TCO: Proj. + O&amp;M Costs: Cumulative</t>
  </si>
  <si>
    <t>Cost Savings, Cost Avoidance, Increased Revenue &amp; Other financial Benefits to the Organization:</t>
  </si>
  <si>
    <t>ROI=(ben-cost)/cost</t>
  </si>
  <si>
    <t>Increased Revenues:  If we select this alternative, our organization will collect additional revenues.</t>
  </si>
  <si>
    <t xml:space="preserve">Other cost savings, cost avoidance or increased revenues. </t>
  </si>
  <si>
    <t>ROI: (bene-cost)/cost</t>
  </si>
  <si>
    <t>Other benefits v."Do Nothing"</t>
  </si>
  <si>
    <t>Cost savings v."Do Nothing"</t>
  </si>
  <si>
    <t>Notes:</t>
  </si>
  <si>
    <t>Cumulative benefits</t>
  </si>
  <si>
    <t>Cumulative NET benefits</t>
  </si>
  <si>
    <t>n/a</t>
  </si>
  <si>
    <t>Annual Project Cost</t>
  </si>
  <si>
    <t>Annual O &amp; M Cost</t>
  </si>
  <si>
    <t>O&amp;M: FTE IT staff</t>
  </si>
  <si>
    <t>O&amp;M: FTE operations staff</t>
  </si>
  <si>
    <t>O&amp;M: Ops Contractors</t>
  </si>
  <si>
    <t>O&amp;M: IT Vendor Svcs.</t>
  </si>
  <si>
    <t>O&amp;M: SW &amp; Licenses</t>
  </si>
  <si>
    <t>O&amp;M: HW</t>
  </si>
  <si>
    <t>O&amp;M: Maintenance</t>
  </si>
  <si>
    <t>O&amp;M: Facilities</t>
  </si>
  <si>
    <t>O&amp;M: Telecomm</t>
  </si>
  <si>
    <t>O&amp;M: Training</t>
  </si>
  <si>
    <t>O&amp;M: Op Contingncy</t>
  </si>
  <si>
    <t>O&amp;M: Misc Ops</t>
  </si>
  <si>
    <t>SubTotal:Annual Benefits</t>
  </si>
  <si>
    <t>Cumulative Benefits</t>
  </si>
  <si>
    <t>Benefits</t>
  </si>
  <si>
    <t>Other Costs</t>
  </si>
  <si>
    <t>Total O&amp;M Costs</t>
  </si>
  <si>
    <t>Operation &amp; Maintenance</t>
  </si>
  <si>
    <r>
      <rPr>
        <u val="singleAccounting"/>
        <sz val="10"/>
        <rFont val="Arial"/>
        <family val="2"/>
      </rPr>
      <t>Project Costs</t>
    </r>
    <r>
      <rPr>
        <sz val="10"/>
        <rFont val="Arial"/>
        <family val="2"/>
      </rPr>
      <t>:  One-time costs to implement the new product or service.</t>
    </r>
  </si>
  <si>
    <t>Operation &amp; Maintenance (six yrs. After implementation)</t>
  </si>
  <si>
    <t>Other cost savings; explain.</t>
  </si>
  <si>
    <t>Cost Avoidance (Note 2)</t>
  </si>
  <si>
    <t>Cost Savings (Note 1)</t>
  </si>
  <si>
    <t>More Revenue (Note 3)</t>
  </si>
  <si>
    <t>Benefit 4. (Note 4)</t>
  </si>
  <si>
    <t>years</t>
  </si>
  <si>
    <t xml:space="preserve">                          Period of Analysis =</t>
  </si>
  <si>
    <t>Fiscal Year (FY)</t>
  </si>
  <si>
    <t>Cost Avoidance:  If we select this Alternative, we will NOT have to purchase ____x____ under the "Do Nothing" scenario.</t>
  </si>
  <si>
    <t>Breakeven Year:</t>
  </si>
  <si>
    <t>Note: The Breakeven year is where the ROI changes from a negative % to a positive %. Input the breakeven year on the Summary tab, E25.</t>
  </si>
  <si>
    <t>Note: The Breakeven year is where the ROI changes from a negative % to a positive %. Input the breakeven year on the Summary tab, D25.</t>
  </si>
  <si>
    <t>Note: The Breakeven year is where the ROI changes from a negative % to a positive %. Input the breakeven year on the Summary tab, C25.</t>
  </si>
  <si>
    <t>Cost Savings:  Calculated value: O&amp;M savings compared to "Do Nothing" alternative ("Do Nothing" row 4 - row 19)</t>
  </si>
  <si>
    <t>(Note: Fill out YELLOW fields.)</t>
  </si>
  <si>
    <t>Alt 1:</t>
  </si>
  <si>
    <t>Alt 2:</t>
  </si>
  <si>
    <t>Alt 3:</t>
  </si>
  <si>
    <t>Example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</si>
</sst>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5" x14ac:knownFonts="1">
    <font>
      <sz val="10"/>
      <name val="Arial"/>
    </font>
    <font>
      <b/>
      <sz val="10"/>
      <color indexed="8"/>
      <name val="Arial Narrow"/>
      <family val="2"/>
    </font>
    <font>
      <sz val="10"/>
      <name val="Arial"/>
      <family val="2"/>
    </font>
    <font>
      <sz val="10"/>
      <name val="Arial"/>
      <family val="2"/>
    </font>
    <font>
      <b/>
      <sz val="10"/>
      <name val="Arial"/>
      <family val="2"/>
    </font>
    <font>
      <i/>
      <sz val="10"/>
      <name val="Arial"/>
      <family val="2"/>
    </font>
    <font>
      <sz val="7"/>
      <name val="Times New Roman"/>
      <family val="1"/>
    </font>
    <font>
      <b/>
      <u val="singleAccounting"/>
      <sz val="18"/>
      <name val="Arial"/>
      <family val="2"/>
    </font>
    <font>
      <b/>
      <sz val="18"/>
      <name val="Arial"/>
      <family val="2"/>
    </font>
    <font>
      <u val="singleAccounting"/>
      <sz val="10"/>
      <name val="Arial"/>
      <family val="2"/>
    </font>
    <font>
      <b/>
      <u/>
      <sz val="10"/>
      <name val="Arial"/>
      <family val="2"/>
    </font>
    <font>
      <b/>
      <sz val="12"/>
      <name val="Arial"/>
      <family val="2"/>
    </font>
    <font>
      <sz val="8"/>
      <name val="Arial"/>
      <family val="2"/>
    </font>
    <font>
      <sz val="9"/>
      <color indexed="81"/>
      <name val="Tahoma"/>
      <charset val="1"/>
    </font>
    <font>
      <sz val="9"/>
      <color indexed="81"/>
      <name val="Tahoma"/>
      <family val="2"/>
    </font>
  </fonts>
  <fills count="11">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tint="0.59996337778862885"/>
        <bgColor indexed="64"/>
      </patternFill>
    </fill>
    <fill>
      <patternFill patternType="solid">
        <fgColor theme="7"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right/>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right style="thin">
        <color indexed="64"/>
      </right>
      <top/>
      <bottom/>
      <diagonal/>
    </border>
    <border>
      <left/>
      <right style="thin">
        <color indexed="64"/>
      </right>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s>
  <cellStyleXfs count="3">
    <xf numFmtId="0" fontId="0" fillId="0" borderId="0"/>
    <xf numFmtId="9" fontId="3" fillId="0" borderId="0" applyFont="0" applyFill="0" applyBorder="0" applyAlignment="0" applyProtection="0"/>
    <xf numFmtId="44" fontId="3" fillId="0" borderId="0" applyFont="0" applyFill="0" applyBorder="0" applyAlignment="0" applyProtection="0"/>
  </cellStyleXfs>
  <cellXfs count="144">
    <xf numFmtId="0" fontId="0" fillId="0" borderId="0" xfId="0"/>
    <xf numFmtId="164" fontId="1" fillId="2" borderId="5" xfId="2" applyNumberFormat="1" applyFont="1" applyFill="1" applyBorder="1" applyAlignment="1" applyProtection="1">
      <alignment horizontal="center" vertical="center"/>
    </xf>
    <xf numFmtId="0" fontId="1" fillId="2" borderId="3" xfId="2" applyNumberFormat="1" applyFont="1" applyFill="1" applyBorder="1" applyAlignment="1" applyProtection="1">
      <alignment horizontal="center" vertical="center"/>
    </xf>
    <xf numFmtId="164" fontId="1" fillId="2" borderId="7" xfId="2" applyNumberFormat="1" applyFont="1" applyFill="1" applyBorder="1" applyAlignment="1" applyProtection="1">
      <alignment horizontal="center" vertical="center"/>
    </xf>
    <xf numFmtId="0" fontId="1" fillId="2" borderId="8" xfId="2" applyNumberFormat="1" applyFont="1" applyFill="1" applyBorder="1" applyAlignment="1" applyProtection="1">
      <alignment horizontal="center" vertic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horizontal="left" vertical="center" indent="4"/>
    </xf>
    <xf numFmtId="0" fontId="4" fillId="0" borderId="0" xfId="0" applyFont="1" applyAlignment="1">
      <alignment horizontal="left" vertical="center" indent="4"/>
    </xf>
    <xf numFmtId="0" fontId="6" fillId="0" borderId="0" xfId="0" applyFont="1" applyAlignment="1">
      <alignment horizontal="left" vertical="center" indent="8"/>
    </xf>
    <xf numFmtId="164" fontId="0" fillId="0" borderId="0" xfId="2" applyNumberFormat="1" applyFont="1" applyProtection="1">
      <protection locked="0"/>
    </xf>
    <xf numFmtId="164" fontId="4" fillId="0" borderId="0" xfId="2" applyNumberFormat="1" applyFont="1" applyProtection="1">
      <protection locked="0"/>
    </xf>
    <xf numFmtId="164" fontId="0" fillId="4" borderId="4" xfId="2" applyNumberFormat="1" applyFont="1" applyFill="1" applyBorder="1" applyProtection="1"/>
    <xf numFmtId="164" fontId="0" fillId="4" borderId="0" xfId="2" applyNumberFormat="1" applyFont="1" applyFill="1" applyBorder="1" applyProtection="1"/>
    <xf numFmtId="164" fontId="4" fillId="4" borderId="6" xfId="2" applyNumberFormat="1" applyFont="1" applyFill="1" applyBorder="1" applyProtection="1"/>
    <xf numFmtId="164" fontId="2" fillId="4" borderId="2" xfId="1" applyNumberFormat="1" applyFont="1" applyFill="1" applyBorder="1" applyProtection="1"/>
    <xf numFmtId="164" fontId="0" fillId="5" borderId="4" xfId="2" applyNumberFormat="1" applyFont="1" applyFill="1" applyBorder="1" applyProtection="1"/>
    <xf numFmtId="164" fontId="0" fillId="6" borderId="12" xfId="2" applyNumberFormat="1" applyFont="1" applyFill="1" applyBorder="1" applyProtection="1"/>
    <xf numFmtId="164" fontId="0" fillId="5" borderId="0" xfId="2" applyNumberFormat="1" applyFont="1" applyFill="1" applyBorder="1" applyProtection="1"/>
    <xf numFmtId="164" fontId="0" fillId="6" borderId="13" xfId="2" applyNumberFormat="1" applyFont="1" applyFill="1" applyBorder="1" applyProtection="1"/>
    <xf numFmtId="164" fontId="4" fillId="5" borderId="6" xfId="2" applyNumberFormat="1" applyFont="1" applyFill="1" applyBorder="1" applyProtection="1"/>
    <xf numFmtId="164" fontId="4" fillId="6" borderId="14" xfId="2" applyNumberFormat="1" applyFont="1" applyFill="1" applyBorder="1" applyProtection="1"/>
    <xf numFmtId="164" fontId="2" fillId="5" borderId="2" xfId="2" applyNumberFormat="1" applyFont="1" applyFill="1" applyBorder="1" applyProtection="1"/>
    <xf numFmtId="164" fontId="2" fillId="6" borderId="11" xfId="2" applyNumberFormat="1" applyFont="1" applyFill="1" applyBorder="1" applyProtection="1"/>
    <xf numFmtId="164" fontId="2" fillId="0" borderId="0" xfId="2" applyNumberFormat="1" applyFont="1" applyBorder="1" applyAlignment="1" applyProtection="1">
      <alignment wrapText="1"/>
      <protection locked="0"/>
    </xf>
    <xf numFmtId="164" fontId="2" fillId="0" borderId="0" xfId="2" applyNumberFormat="1" applyFont="1" applyBorder="1" applyProtection="1">
      <protection locked="0"/>
    </xf>
    <xf numFmtId="164" fontId="8" fillId="0" borderId="0" xfId="2" applyNumberFormat="1" applyFont="1" applyAlignment="1" applyProtection="1">
      <alignment wrapText="1"/>
    </xf>
    <xf numFmtId="164" fontId="0" fillId="0" borderId="0" xfId="2" applyNumberFormat="1" applyFont="1" applyProtection="1"/>
    <xf numFmtId="164" fontId="0" fillId="0" borderId="0" xfId="2" applyNumberFormat="1" applyFont="1" applyFill="1" applyProtection="1"/>
    <xf numFmtId="164" fontId="4" fillId="0" borderId="0" xfId="2" applyNumberFormat="1" applyFont="1" applyAlignment="1" applyProtection="1">
      <alignment wrapText="1"/>
    </xf>
    <xf numFmtId="164" fontId="4" fillId="7" borderId="4" xfId="2" applyNumberFormat="1" applyFont="1" applyFill="1" applyBorder="1" applyProtection="1"/>
    <xf numFmtId="164" fontId="0" fillId="5" borderId="6" xfId="2" applyNumberFormat="1" applyFont="1" applyFill="1" applyBorder="1" applyProtection="1"/>
    <xf numFmtId="164" fontId="0" fillId="6" borderId="14" xfId="2" applyNumberFormat="1" applyFont="1" applyFill="1" applyBorder="1" applyProtection="1"/>
    <xf numFmtId="164" fontId="2" fillId="7" borderId="0" xfId="2" applyNumberFormat="1" applyFont="1" applyFill="1" applyProtection="1"/>
    <xf numFmtId="164" fontId="4" fillId="0" borderId="0" xfId="2" applyNumberFormat="1" applyFont="1" applyProtection="1"/>
    <xf numFmtId="164" fontId="2" fillId="0" borderId="0" xfId="2" applyNumberFormat="1" applyFont="1" applyProtection="1"/>
    <xf numFmtId="164" fontId="4" fillId="7" borderId="6" xfId="2" applyNumberFormat="1" applyFont="1" applyFill="1" applyBorder="1" applyProtection="1"/>
    <xf numFmtId="9" fontId="2" fillId="7" borderId="7" xfId="1" applyFont="1" applyFill="1" applyBorder="1" applyProtection="1"/>
    <xf numFmtId="9" fontId="4" fillId="7" borderId="7" xfId="1" applyFont="1" applyFill="1" applyBorder="1" applyProtection="1"/>
    <xf numFmtId="9" fontId="4" fillId="7" borderId="9" xfId="1" applyFont="1" applyFill="1" applyBorder="1" applyProtection="1"/>
    <xf numFmtId="9" fontId="4" fillId="5" borderId="2" xfId="1" applyFont="1" applyFill="1" applyBorder="1" applyProtection="1"/>
    <xf numFmtId="9" fontId="4" fillId="6" borderId="11" xfId="1" applyFont="1" applyFill="1" applyBorder="1" applyProtection="1"/>
    <xf numFmtId="164" fontId="4" fillId="7" borderId="6" xfId="2" applyNumberFormat="1" applyFont="1" applyFill="1" applyBorder="1" applyAlignment="1" applyProtection="1">
      <alignment horizontal="center"/>
    </xf>
    <xf numFmtId="164" fontId="0" fillId="4" borderId="1" xfId="2" applyNumberFormat="1" applyFont="1" applyFill="1" applyBorder="1" applyProtection="1"/>
    <xf numFmtId="164" fontId="4" fillId="7" borderId="15" xfId="2" applyNumberFormat="1" applyFont="1" applyFill="1" applyBorder="1" applyProtection="1"/>
    <xf numFmtId="164" fontId="0" fillId="7" borderId="1" xfId="2" applyNumberFormat="1" applyFont="1" applyFill="1" applyBorder="1" applyProtection="1"/>
    <xf numFmtId="0" fontId="0" fillId="0" borderId="0" xfId="2" applyNumberFormat="1" applyFont="1" applyProtection="1"/>
    <xf numFmtId="164" fontId="4" fillId="7" borderId="1" xfId="2" applyNumberFormat="1" applyFont="1" applyFill="1" applyBorder="1" applyProtection="1"/>
    <xf numFmtId="164" fontId="4" fillId="4" borderId="1" xfId="2" applyNumberFormat="1" applyFont="1" applyFill="1" applyBorder="1" applyProtection="1"/>
    <xf numFmtId="164" fontId="2" fillId="7" borderId="15" xfId="2" applyNumberFormat="1" applyFont="1" applyFill="1" applyBorder="1" applyProtection="1"/>
    <xf numFmtId="164" fontId="4" fillId="0" borderId="0" xfId="2" applyNumberFormat="1" applyFont="1" applyBorder="1" applyProtection="1"/>
    <xf numFmtId="164" fontId="2" fillId="0" borderId="1" xfId="2" applyNumberFormat="1" applyFont="1" applyBorder="1" applyAlignment="1" applyProtection="1">
      <alignment wrapText="1"/>
    </xf>
    <xf numFmtId="164" fontId="4" fillId="7" borderId="15" xfId="2" applyNumberFormat="1" applyFont="1" applyFill="1" applyBorder="1" applyAlignment="1" applyProtection="1">
      <alignment wrapText="1"/>
    </xf>
    <xf numFmtId="164" fontId="2" fillId="0" borderId="0" xfId="2" applyNumberFormat="1" applyFont="1" applyBorder="1" applyAlignment="1" applyProtection="1">
      <alignment wrapText="1"/>
    </xf>
    <xf numFmtId="164" fontId="4" fillId="0" borderId="0" xfId="2" applyNumberFormat="1" applyFont="1" applyBorder="1" applyAlignment="1" applyProtection="1">
      <alignment wrapText="1"/>
    </xf>
    <xf numFmtId="164" fontId="0" fillId="7" borderId="0" xfId="2" applyNumberFormat="1" applyFont="1" applyFill="1" applyProtection="1"/>
    <xf numFmtId="164" fontId="2" fillId="0" borderId="0" xfId="2" applyNumberFormat="1" applyFont="1" applyBorder="1" applyProtection="1"/>
    <xf numFmtId="164" fontId="2" fillId="0" borderId="1" xfId="2" applyNumberFormat="1" applyFont="1" applyBorder="1" applyProtection="1"/>
    <xf numFmtId="164" fontId="5" fillId="0" borderId="0" xfId="2" applyNumberFormat="1" applyFont="1" applyProtection="1"/>
    <xf numFmtId="0" fontId="1" fillId="2" borderId="17" xfId="2" applyNumberFormat="1" applyFont="1" applyFill="1" applyBorder="1" applyAlignment="1" applyProtection="1">
      <alignment horizontal="center" vertical="center"/>
    </xf>
    <xf numFmtId="164" fontId="0" fillId="5" borderId="3" xfId="2" applyNumberFormat="1" applyFont="1" applyFill="1" applyBorder="1" applyProtection="1"/>
    <xf numFmtId="164" fontId="0" fillId="5" borderId="1" xfId="2" applyNumberFormat="1" applyFont="1" applyFill="1" applyBorder="1" applyProtection="1"/>
    <xf numFmtId="164" fontId="2" fillId="5" borderId="1" xfId="2" applyNumberFormat="1" applyFont="1" applyFill="1" applyBorder="1" applyProtection="1"/>
    <xf numFmtId="164" fontId="4" fillId="5" borderId="1" xfId="2" applyNumberFormat="1" applyFont="1" applyFill="1" applyBorder="1" applyProtection="1"/>
    <xf numFmtId="164" fontId="2" fillId="5" borderId="15" xfId="2" applyNumberFormat="1" applyFont="1" applyFill="1" applyBorder="1" applyProtection="1"/>
    <xf numFmtId="9" fontId="0" fillId="5" borderId="1" xfId="1" applyFont="1" applyFill="1" applyBorder="1" applyProtection="1"/>
    <xf numFmtId="9" fontId="4" fillId="5" borderId="1" xfId="1" applyFont="1" applyFill="1" applyBorder="1" applyProtection="1"/>
    <xf numFmtId="164" fontId="0" fillId="6" borderId="3" xfId="2" applyNumberFormat="1" applyFont="1" applyFill="1" applyBorder="1" applyProtection="1"/>
    <xf numFmtId="164" fontId="0" fillId="6" borderId="1" xfId="2" applyNumberFormat="1" applyFont="1" applyFill="1" applyBorder="1" applyProtection="1"/>
    <xf numFmtId="164" fontId="2" fillId="6" borderId="1" xfId="2" applyNumberFormat="1" applyFont="1" applyFill="1" applyBorder="1" applyProtection="1"/>
    <xf numFmtId="164" fontId="4" fillId="6" borderId="1" xfId="2" applyNumberFormat="1" applyFont="1" applyFill="1" applyBorder="1" applyProtection="1"/>
    <xf numFmtId="164" fontId="2" fillId="6" borderId="15" xfId="2" applyNumberFormat="1" applyFont="1" applyFill="1" applyBorder="1" applyProtection="1"/>
    <xf numFmtId="9" fontId="0" fillId="6" borderId="1" xfId="1" applyFont="1" applyFill="1" applyBorder="1" applyProtection="1"/>
    <xf numFmtId="9" fontId="4" fillId="6" borderId="1" xfId="1" applyFont="1" applyFill="1" applyBorder="1" applyProtection="1"/>
    <xf numFmtId="164" fontId="2" fillId="4" borderId="2" xfId="1" applyNumberFormat="1" applyFont="1" applyFill="1" applyBorder="1" applyAlignment="1" applyProtection="1">
      <alignment horizontal="center"/>
    </xf>
    <xf numFmtId="9" fontId="2" fillId="4" borderId="2" xfId="1" applyFont="1" applyFill="1" applyBorder="1" applyAlignment="1" applyProtection="1">
      <alignment horizontal="center"/>
    </xf>
    <xf numFmtId="0" fontId="10" fillId="0" borderId="0" xfId="0" applyFont="1" applyAlignment="1">
      <alignment horizontal="left" vertical="center" indent="4"/>
    </xf>
    <xf numFmtId="0" fontId="4" fillId="0" borderId="0" xfId="0" applyFont="1"/>
    <xf numFmtId="0" fontId="0" fillId="0" borderId="0" xfId="0" applyAlignment="1">
      <alignment wrapText="1"/>
    </xf>
    <xf numFmtId="0" fontId="0" fillId="0" borderId="0" xfId="0" quotePrefix="1" applyAlignment="1">
      <alignment wrapText="1"/>
    </xf>
    <xf numFmtId="0" fontId="2" fillId="0" borderId="0" xfId="0" applyFont="1" applyAlignment="1">
      <alignment wrapText="1"/>
    </xf>
    <xf numFmtId="164" fontId="4" fillId="8" borderId="18" xfId="2" applyNumberFormat="1" applyFont="1" applyFill="1" applyBorder="1" applyAlignment="1" applyProtection="1">
      <alignment horizontal="center" vertical="top" wrapText="1"/>
      <protection locked="0"/>
    </xf>
    <xf numFmtId="164" fontId="0" fillId="8" borderId="1" xfId="2" applyNumberFormat="1" applyFont="1" applyFill="1" applyBorder="1" applyProtection="1">
      <protection locked="0"/>
    </xf>
    <xf numFmtId="164" fontId="0" fillId="8" borderId="1" xfId="2" applyNumberFormat="1" applyFont="1" applyFill="1" applyBorder="1" applyProtection="1"/>
    <xf numFmtId="0" fontId="0" fillId="0" borderId="0" xfId="0" quotePrefix="1"/>
    <xf numFmtId="0" fontId="2" fillId="0" borderId="0" xfId="0" applyFont="1"/>
    <xf numFmtId="0" fontId="4" fillId="8" borderId="18" xfId="2" applyNumberFormat="1" applyFont="1" applyFill="1" applyBorder="1" applyAlignment="1" applyProtection="1">
      <alignment horizontal="center"/>
      <protection locked="0"/>
    </xf>
    <xf numFmtId="164" fontId="5" fillId="0" borderId="21" xfId="2" applyNumberFormat="1" applyFont="1" applyFill="1" applyBorder="1" applyAlignment="1" applyProtection="1">
      <alignment horizontal="left"/>
    </xf>
    <xf numFmtId="164" fontId="12" fillId="0" borderId="0" xfId="2" applyNumberFormat="1" applyFont="1" applyProtection="1"/>
    <xf numFmtId="0" fontId="1" fillId="8" borderId="18" xfId="2" applyNumberFormat="1" applyFont="1" applyFill="1" applyBorder="1" applyAlignment="1" applyProtection="1">
      <alignment horizontal="center" vertical="center"/>
      <protection locked="0"/>
    </xf>
    <xf numFmtId="164" fontId="5" fillId="0" borderId="22" xfId="2" applyNumberFormat="1" applyFont="1" applyFill="1" applyBorder="1" applyAlignment="1" applyProtection="1">
      <alignment horizontal="left"/>
    </xf>
    <xf numFmtId="164" fontId="5" fillId="0" borderId="10" xfId="2" applyNumberFormat="1" applyFont="1" applyFill="1" applyBorder="1" applyAlignment="1" applyProtection="1">
      <alignment horizontal="left"/>
    </xf>
    <xf numFmtId="164" fontId="0" fillId="9" borderId="6" xfId="2" applyNumberFormat="1" applyFont="1" applyFill="1" applyBorder="1" applyProtection="1"/>
    <xf numFmtId="164" fontId="0" fillId="9" borderId="0" xfId="2" applyNumberFormat="1" applyFont="1" applyFill="1" applyBorder="1" applyProtection="1"/>
    <xf numFmtId="164" fontId="0" fillId="9" borderId="4" xfId="2" applyNumberFormat="1" applyFont="1" applyFill="1" applyBorder="1" applyProtection="1"/>
    <xf numFmtId="164" fontId="4" fillId="9" borderId="6" xfId="2" applyNumberFormat="1" applyFont="1" applyFill="1" applyBorder="1" applyProtection="1"/>
    <xf numFmtId="164" fontId="2" fillId="9" borderId="2" xfId="2" applyNumberFormat="1" applyFont="1" applyFill="1" applyBorder="1" applyProtection="1"/>
    <xf numFmtId="9" fontId="4" fillId="9" borderId="2" xfId="1" applyFont="1" applyFill="1" applyBorder="1" applyProtection="1"/>
    <xf numFmtId="164" fontId="0" fillId="4" borderId="9" xfId="2" applyNumberFormat="1" applyFont="1" applyFill="1" applyBorder="1" applyProtection="1"/>
    <xf numFmtId="164" fontId="0" fillId="4" borderId="15" xfId="2" applyNumberFormat="1" applyFont="1" applyFill="1" applyBorder="1" applyProtection="1"/>
    <xf numFmtId="0" fontId="1" fillId="2" borderId="13" xfId="2" applyNumberFormat="1" applyFont="1" applyFill="1" applyBorder="1" applyAlignment="1" applyProtection="1">
      <alignment horizontal="center" vertical="center"/>
    </xf>
    <xf numFmtId="0" fontId="1" fillId="2" borderId="16" xfId="2" applyNumberFormat="1" applyFont="1" applyFill="1" applyBorder="1" applyAlignment="1" applyProtection="1">
      <alignment horizontal="center" vertical="center"/>
    </xf>
    <xf numFmtId="0" fontId="1" fillId="2" borderId="23" xfId="2" applyNumberFormat="1" applyFont="1" applyFill="1" applyBorder="1" applyAlignment="1" applyProtection="1">
      <alignment horizontal="center" vertical="center"/>
    </xf>
    <xf numFmtId="164" fontId="4" fillId="7" borderId="3" xfId="2" applyNumberFormat="1" applyFont="1" applyFill="1" applyBorder="1" applyProtection="1"/>
    <xf numFmtId="164" fontId="0" fillId="8" borderId="18" xfId="2" applyNumberFormat="1" applyFont="1" applyFill="1" applyBorder="1" applyProtection="1">
      <protection locked="0"/>
    </xf>
    <xf numFmtId="164" fontId="1" fillId="3" borderId="5" xfId="2" applyNumberFormat="1" applyFont="1" applyFill="1" applyBorder="1" applyAlignment="1" applyProtection="1">
      <alignment horizontal="center" vertical="center"/>
    </xf>
    <xf numFmtId="0" fontId="1" fillId="3" borderId="3" xfId="2" applyNumberFormat="1" applyFont="1" applyFill="1" applyBorder="1" applyAlignment="1" applyProtection="1">
      <alignment horizontal="center" vertical="center"/>
    </xf>
    <xf numFmtId="0" fontId="1" fillId="3" borderId="16" xfId="2" applyNumberFormat="1" applyFont="1" applyFill="1" applyBorder="1" applyAlignment="1" applyProtection="1">
      <alignment horizontal="center" vertical="center"/>
    </xf>
    <xf numFmtId="164" fontId="0" fillId="10" borderId="3" xfId="2" applyNumberFormat="1" applyFont="1" applyFill="1" applyBorder="1" applyProtection="1"/>
    <xf numFmtId="164" fontId="0" fillId="10" borderId="1" xfId="2" applyNumberFormat="1" applyFont="1" applyFill="1" applyBorder="1" applyProtection="1"/>
    <xf numFmtId="164" fontId="2" fillId="10" borderId="1" xfId="2" applyNumberFormat="1" applyFont="1" applyFill="1" applyBorder="1" applyProtection="1"/>
    <xf numFmtId="164" fontId="2" fillId="10" borderId="15" xfId="2" applyNumberFormat="1" applyFont="1" applyFill="1" applyBorder="1" applyProtection="1"/>
    <xf numFmtId="164" fontId="4" fillId="10" borderId="1" xfId="2" applyNumberFormat="1" applyFont="1" applyFill="1" applyBorder="1" applyProtection="1"/>
    <xf numFmtId="9" fontId="0" fillId="10" borderId="1" xfId="1" applyFont="1" applyFill="1" applyBorder="1" applyProtection="1"/>
    <xf numFmtId="9" fontId="4" fillId="10" borderId="1" xfId="1" applyFont="1" applyFill="1" applyBorder="1" applyProtection="1"/>
    <xf numFmtId="0" fontId="1" fillId="8" borderId="18" xfId="2" applyNumberFormat="1" applyFont="1" applyFill="1" applyBorder="1" applyAlignment="1" applyProtection="1">
      <alignment horizontal="center" vertical="center"/>
    </xf>
    <xf numFmtId="164" fontId="0" fillId="8" borderId="18" xfId="2" applyNumberFormat="1" applyFont="1" applyFill="1" applyBorder="1" applyProtection="1"/>
    <xf numFmtId="164" fontId="2" fillId="0" borderId="0" xfId="2" applyNumberFormat="1" applyFont="1" applyAlignment="1" applyProtection="1">
      <alignment horizontal="center"/>
    </xf>
    <xf numFmtId="164" fontId="7" fillId="0" borderId="0" xfId="2" applyNumberFormat="1" applyFont="1" applyAlignment="1" applyProtection="1">
      <alignment horizontal="center"/>
    </xf>
    <xf numFmtId="164" fontId="8" fillId="8" borderId="21" xfId="2" applyNumberFormat="1" applyFont="1" applyFill="1" applyBorder="1" applyAlignment="1" applyProtection="1">
      <alignment horizontal="center"/>
      <protection locked="0"/>
    </xf>
    <xf numFmtId="164" fontId="8" fillId="8" borderId="22" xfId="2" applyNumberFormat="1" applyFont="1" applyFill="1" applyBorder="1" applyAlignment="1" applyProtection="1">
      <alignment horizontal="center"/>
      <protection locked="0"/>
    </xf>
    <xf numFmtId="164" fontId="8" fillId="8" borderId="10" xfId="2" applyNumberFormat="1" applyFont="1" applyFill="1" applyBorder="1" applyAlignment="1" applyProtection="1">
      <alignment horizontal="center"/>
      <protection locked="0"/>
    </xf>
    <xf numFmtId="164" fontId="11" fillId="4" borderId="19" xfId="2" applyNumberFormat="1" applyFont="1" applyFill="1" applyBorder="1" applyAlignment="1" applyProtection="1">
      <alignment horizontal="left" vertical="center"/>
    </xf>
    <xf numFmtId="164" fontId="11" fillId="4" borderId="20" xfId="2" applyNumberFormat="1" applyFont="1" applyFill="1" applyBorder="1" applyAlignment="1" applyProtection="1">
      <alignment horizontal="left" vertical="center"/>
    </xf>
    <xf numFmtId="164" fontId="4" fillId="4" borderId="1" xfId="2" applyNumberFormat="1" applyFont="1" applyFill="1" applyBorder="1" applyAlignment="1" applyProtection="1">
      <alignment horizontal="center" vertical="center"/>
    </xf>
    <xf numFmtId="164" fontId="0" fillId="0" borderId="11" xfId="2" applyNumberFormat="1" applyFont="1" applyBorder="1" applyAlignment="1" applyProtection="1">
      <alignment horizontal="center" vertical="center" wrapText="1"/>
    </xf>
    <xf numFmtId="164" fontId="0" fillId="0" borderId="13" xfId="2" applyNumberFormat="1" applyFont="1" applyBorder="1" applyAlignment="1" applyProtection="1">
      <alignment horizontal="center" vertical="center" wrapText="1"/>
    </xf>
    <xf numFmtId="164" fontId="0" fillId="0" borderId="17" xfId="2" applyNumberFormat="1" applyFont="1" applyBorder="1" applyAlignment="1" applyProtection="1">
      <alignment horizontal="center" vertical="center" wrapText="1"/>
    </xf>
    <xf numFmtId="164" fontId="4" fillId="5" borderId="1" xfId="2" applyNumberFormat="1" applyFont="1" applyFill="1" applyBorder="1" applyAlignment="1" applyProtection="1">
      <alignment horizontal="center" vertical="center"/>
    </xf>
    <xf numFmtId="164" fontId="2" fillId="0" borderId="5" xfId="2" applyNumberFormat="1" applyFont="1" applyBorder="1" applyAlignment="1" applyProtection="1">
      <alignment horizontal="center" vertical="center" wrapText="1"/>
    </xf>
    <xf numFmtId="164" fontId="2" fillId="0" borderId="16" xfId="2" applyNumberFormat="1" applyFont="1" applyBorder="1" applyAlignment="1" applyProtection="1">
      <alignment horizontal="center" vertical="center" wrapText="1"/>
    </xf>
    <xf numFmtId="164" fontId="2" fillId="0" borderId="3" xfId="2" applyNumberFormat="1" applyFont="1" applyBorder="1" applyAlignment="1" applyProtection="1">
      <alignment horizontal="center" vertical="center" wrapText="1"/>
    </xf>
    <xf numFmtId="164" fontId="11" fillId="5" borderId="19" xfId="2" applyNumberFormat="1" applyFont="1" applyFill="1" applyBorder="1" applyAlignment="1" applyProtection="1">
      <alignment horizontal="left" vertical="center"/>
    </xf>
    <xf numFmtId="164" fontId="11" fillId="5" borderId="20" xfId="2" applyNumberFormat="1" applyFont="1" applyFill="1" applyBorder="1" applyAlignment="1" applyProtection="1">
      <alignment horizontal="left" vertical="center"/>
    </xf>
    <xf numFmtId="164" fontId="2" fillId="0" borderId="5" xfId="2" applyNumberFormat="1" applyFont="1" applyBorder="1" applyAlignment="1" applyProtection="1">
      <alignment horizontal="center" vertical="center"/>
    </xf>
    <xf numFmtId="164" fontId="2" fillId="0" borderId="16" xfId="2" applyNumberFormat="1" applyFont="1" applyBorder="1" applyAlignment="1" applyProtection="1">
      <alignment horizontal="center" vertical="center"/>
    </xf>
    <xf numFmtId="164" fontId="2" fillId="0" borderId="3" xfId="2" applyNumberFormat="1" applyFont="1" applyBorder="1" applyAlignment="1" applyProtection="1">
      <alignment horizontal="center" vertical="center"/>
    </xf>
    <xf numFmtId="164" fontId="2" fillId="0" borderId="11" xfId="2" applyNumberFormat="1" applyFont="1" applyBorder="1" applyAlignment="1" applyProtection="1">
      <alignment horizontal="center" vertical="center" wrapText="1"/>
    </xf>
    <xf numFmtId="164" fontId="11" fillId="10" borderId="19" xfId="2" applyNumberFormat="1" applyFont="1" applyFill="1" applyBorder="1" applyAlignment="1" applyProtection="1">
      <alignment horizontal="left" vertical="center"/>
    </xf>
    <xf numFmtId="164" fontId="11" fillId="10" borderId="20" xfId="2" applyNumberFormat="1" applyFont="1" applyFill="1" applyBorder="1" applyAlignment="1" applyProtection="1">
      <alignment horizontal="left" vertical="center"/>
    </xf>
    <xf numFmtId="164" fontId="4" fillId="10" borderId="1" xfId="2" applyNumberFormat="1" applyFont="1" applyFill="1" applyBorder="1" applyAlignment="1" applyProtection="1">
      <alignment horizontal="center" vertical="center"/>
    </xf>
    <xf numFmtId="164" fontId="11" fillId="6" borderId="19" xfId="2" applyNumberFormat="1" applyFont="1" applyFill="1" applyBorder="1" applyAlignment="1" applyProtection="1">
      <alignment horizontal="left" vertical="center"/>
    </xf>
    <xf numFmtId="164" fontId="11" fillId="6" borderId="20" xfId="2" applyNumberFormat="1" applyFont="1" applyFill="1" applyBorder="1" applyAlignment="1" applyProtection="1">
      <alignment horizontal="left" vertical="center"/>
    </xf>
    <xf numFmtId="164" fontId="4" fillId="6" borderId="1" xfId="2" applyNumberFormat="1" applyFont="1" applyFill="1" applyBorder="1" applyAlignment="1" applyProtection="1">
      <alignment horizontal="center" vertical="center"/>
    </xf>
  </cellXfs>
  <cellStyles count="3">
    <cellStyle name="Currency" xfId="2" builtinId="4"/>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baseline="0">
                <a:solidFill>
                  <a:sysClr val="windowText" lastClr="000000"/>
                </a:solidFill>
              </a:rPr>
              <a:t>Net Benefits and Return on Investment (ROI)</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Summary!$A$23</c:f>
              <c:strCache>
                <c:ptCount val="1"/>
                <c:pt idx="0">
                  <c:v>Cumulative NET benefits</c:v>
                </c:pt>
              </c:strCache>
            </c:strRef>
          </c:tx>
          <c:spPr>
            <a:solidFill>
              <a:schemeClr val="accent1">
                <a:lumMod val="40000"/>
                <a:lumOff val="60000"/>
              </a:schemeClr>
            </a:solidFill>
            <a:ln>
              <a:noFill/>
            </a:ln>
            <a:effectLst/>
          </c:spPr>
          <c:invertIfNegative val="0"/>
          <c:dPt>
            <c:idx val="2"/>
            <c:invertIfNegative val="0"/>
            <c:bubble3D val="0"/>
            <c:spPr>
              <a:solidFill>
                <a:schemeClr val="accent4">
                  <a:lumMod val="40000"/>
                  <a:lumOff val="60000"/>
                </a:schemeClr>
              </a:solidFill>
              <a:ln>
                <a:noFill/>
              </a:ln>
              <a:effectLst/>
            </c:spPr>
            <c:extLst>
              <c:ext xmlns:c16="http://schemas.microsoft.com/office/drawing/2014/chart" uri="{C3380CC4-5D6E-409C-BE32-E72D297353CC}">
                <c16:uniqueId val="{00000002-AA7D-41C9-B36B-CE0A3454D710}"/>
              </c:ext>
            </c:extLst>
          </c:dPt>
          <c:dPt>
            <c:idx val="3"/>
            <c:invertIfNegative val="0"/>
            <c:bubble3D val="0"/>
            <c:spPr>
              <a:solidFill>
                <a:schemeClr val="accent3">
                  <a:lumMod val="40000"/>
                  <a:lumOff val="60000"/>
                </a:schemeClr>
              </a:solidFill>
              <a:ln>
                <a:noFill/>
              </a:ln>
              <a:effectLst/>
            </c:spPr>
            <c:extLst>
              <c:ext xmlns:c16="http://schemas.microsoft.com/office/drawing/2014/chart" uri="{C3380CC4-5D6E-409C-BE32-E72D297353CC}">
                <c16:uniqueId val="{00000003-AA7D-41C9-B36B-CE0A3454D710}"/>
              </c:ext>
            </c:extLst>
          </c:dPt>
          <c:cat>
            <c:strRef>
              <c:f>Summary!$B$4:$E$4</c:f>
              <c:strCache>
                <c:ptCount val="4"/>
                <c:pt idx="0">
                  <c:v> Do Nothing </c:v>
                </c:pt>
                <c:pt idx="1">
                  <c:v> Alt 1: </c:v>
                </c:pt>
                <c:pt idx="2">
                  <c:v> Alt 2: </c:v>
                </c:pt>
                <c:pt idx="3">
                  <c:v> Alt 3: </c:v>
                </c:pt>
              </c:strCache>
            </c:strRef>
          </c:cat>
          <c:val>
            <c:numRef>
              <c:f>Summary!$B$23:$E$23</c:f>
              <c:numCache>
                <c:formatCode>_("$"* #,##0_);_("$"* \(#,##0\);_("$"* "-"??_);_(@_)</c:formatCode>
                <c:ptCount val="4"/>
                <c:pt idx="0">
                  <c:v>0</c:v>
                </c:pt>
                <c:pt idx="1">
                  <c:v>2340000</c:v>
                </c:pt>
                <c:pt idx="2">
                  <c:v>2384000</c:v>
                </c:pt>
                <c:pt idx="3">
                  <c:v>1472000</c:v>
                </c:pt>
              </c:numCache>
            </c:numRef>
          </c:val>
          <c:extLst>
            <c:ext xmlns:c16="http://schemas.microsoft.com/office/drawing/2014/chart" uri="{C3380CC4-5D6E-409C-BE32-E72D297353CC}">
              <c16:uniqueId val="{00000000-AA7D-41C9-B36B-CE0A3454D710}"/>
            </c:ext>
          </c:extLst>
        </c:ser>
        <c:dLbls>
          <c:showLegendKey val="0"/>
          <c:showVal val="0"/>
          <c:showCatName val="0"/>
          <c:showSerName val="0"/>
          <c:showPercent val="0"/>
          <c:showBubbleSize val="0"/>
        </c:dLbls>
        <c:gapWidth val="219"/>
        <c:overlap val="-27"/>
        <c:axId val="404539664"/>
        <c:axId val="404536384"/>
      </c:barChart>
      <c:lineChart>
        <c:grouping val="standard"/>
        <c:varyColors val="0"/>
        <c:ser>
          <c:idx val="1"/>
          <c:order val="1"/>
          <c:tx>
            <c:strRef>
              <c:f>Summary!$A$24</c:f>
              <c:strCache>
                <c:ptCount val="1"/>
                <c:pt idx="0">
                  <c:v>ROI: (bene-cost)/cost</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Summary!$B$24:$E$24</c:f>
              <c:numCache>
                <c:formatCode>0%</c:formatCode>
                <c:ptCount val="4"/>
                <c:pt idx="0">
                  <c:v>0</c:v>
                </c:pt>
                <c:pt idx="1">
                  <c:v>0.9140625</c:v>
                </c:pt>
                <c:pt idx="2">
                  <c:v>1.4309723889555823</c:v>
                </c:pt>
                <c:pt idx="3">
                  <c:v>1.2266666666666666</c:v>
                </c:pt>
              </c:numCache>
            </c:numRef>
          </c:val>
          <c:smooth val="0"/>
          <c:extLst>
            <c:ext xmlns:c16="http://schemas.microsoft.com/office/drawing/2014/chart" uri="{C3380CC4-5D6E-409C-BE32-E72D297353CC}">
              <c16:uniqueId val="{00000001-AA7D-41C9-B36B-CE0A3454D710}"/>
            </c:ext>
          </c:extLst>
        </c:ser>
        <c:dLbls>
          <c:showLegendKey val="0"/>
          <c:showVal val="0"/>
          <c:showCatName val="0"/>
          <c:showSerName val="0"/>
          <c:showPercent val="0"/>
          <c:showBubbleSize val="0"/>
        </c:dLbls>
        <c:marker val="1"/>
        <c:smooth val="0"/>
        <c:axId val="404531464"/>
        <c:axId val="404535400"/>
      </c:lineChart>
      <c:catAx>
        <c:axId val="404539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536384"/>
        <c:crosses val="autoZero"/>
        <c:auto val="0"/>
        <c:lblAlgn val="ctr"/>
        <c:lblOffset val="100"/>
        <c:noMultiLvlLbl val="0"/>
      </c:catAx>
      <c:valAx>
        <c:axId val="404536384"/>
        <c:scaling>
          <c:orientation val="minMax"/>
        </c:scaling>
        <c:delete val="0"/>
        <c:axPos val="l"/>
        <c:majorGridlines>
          <c:spPr>
            <a:ln w="9525" cap="flat" cmpd="sng" algn="ctr">
              <a:solidFill>
                <a:schemeClr val="tx1"/>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539664"/>
        <c:crosses val="autoZero"/>
        <c:crossBetween val="between"/>
      </c:valAx>
      <c:valAx>
        <c:axId val="404535400"/>
        <c:scaling>
          <c:orientation val="minMax"/>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531464"/>
        <c:crosses val="max"/>
        <c:crossBetween val="between"/>
      </c:valAx>
      <c:catAx>
        <c:axId val="404531464"/>
        <c:scaling>
          <c:orientation val="minMax"/>
        </c:scaling>
        <c:delete val="1"/>
        <c:axPos val="b"/>
        <c:numFmt formatCode="0%" sourceLinked="1"/>
        <c:majorTickMark val="none"/>
        <c:minorTickMark val="none"/>
        <c:tickLblPos val="nextTo"/>
        <c:crossAx val="40453540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baseline="0">
                <a:solidFill>
                  <a:schemeClr val="tx1"/>
                </a:solidFill>
              </a:rPr>
              <a:t>Total Cost of Ownership (TCO)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barChart>
        <c:barDir val="col"/>
        <c:grouping val="stacked"/>
        <c:varyColors val="0"/>
        <c:ser>
          <c:idx val="0"/>
          <c:order val="0"/>
          <c:tx>
            <c:strRef>
              <c:f>Summary!$A$5</c:f>
              <c:strCache>
                <c:ptCount val="1"/>
                <c:pt idx="0">
                  <c:v> Project Cost </c:v>
                </c:pt>
              </c:strCache>
            </c:strRef>
          </c:tx>
          <c:spPr>
            <a:solidFill>
              <a:schemeClr val="tx2">
                <a:lumMod val="75000"/>
              </a:schemeClr>
            </a:solidFill>
            <a:ln>
              <a:noFill/>
            </a:ln>
            <a:effectLst/>
          </c:spPr>
          <c:invertIfNegative val="0"/>
          <c:cat>
            <c:strRef>
              <c:f>Summary!$B$4:$E$4</c:f>
              <c:strCache>
                <c:ptCount val="4"/>
                <c:pt idx="0">
                  <c:v> Do Nothing </c:v>
                </c:pt>
                <c:pt idx="1">
                  <c:v> Alt 1: </c:v>
                </c:pt>
                <c:pt idx="2">
                  <c:v> Alt 2: </c:v>
                </c:pt>
                <c:pt idx="3">
                  <c:v> Alt 3: </c:v>
                </c:pt>
              </c:strCache>
            </c:strRef>
          </c:cat>
          <c:val>
            <c:numRef>
              <c:f>Summary!$B$5:$E$5</c:f>
              <c:numCache>
                <c:formatCode>_("$"* #,##0_);_("$"* \(#,##0\);_("$"* "-"??_);_(@_)</c:formatCode>
                <c:ptCount val="4"/>
                <c:pt idx="0">
                  <c:v>0</c:v>
                </c:pt>
                <c:pt idx="1">
                  <c:v>2560000</c:v>
                </c:pt>
                <c:pt idx="2">
                  <c:v>1666000</c:v>
                </c:pt>
                <c:pt idx="3">
                  <c:v>1200000</c:v>
                </c:pt>
              </c:numCache>
            </c:numRef>
          </c:val>
          <c:extLst>
            <c:ext xmlns:c16="http://schemas.microsoft.com/office/drawing/2014/chart" uri="{C3380CC4-5D6E-409C-BE32-E72D297353CC}">
              <c16:uniqueId val="{00000000-1B61-4A9A-A549-55F768E71A76}"/>
            </c:ext>
          </c:extLst>
        </c:ser>
        <c:ser>
          <c:idx val="2"/>
          <c:order val="1"/>
          <c:tx>
            <c:strRef>
              <c:f>Summary!$A$6</c:f>
              <c:strCache>
                <c:ptCount val="1"/>
                <c:pt idx="0">
                  <c:v> O&amp;M: FTE IT staff </c:v>
                </c:pt>
              </c:strCache>
            </c:strRef>
          </c:tx>
          <c:spPr>
            <a:solidFill>
              <a:schemeClr val="accent3"/>
            </a:solidFill>
            <a:ln>
              <a:noFill/>
            </a:ln>
            <a:effectLst/>
          </c:spPr>
          <c:invertIfNegative val="0"/>
          <c:cat>
            <c:strRef>
              <c:f>Summary!$B$4:$E$4</c:f>
              <c:strCache>
                <c:ptCount val="4"/>
                <c:pt idx="0">
                  <c:v> Do Nothing </c:v>
                </c:pt>
                <c:pt idx="1">
                  <c:v> Alt 1: </c:v>
                </c:pt>
                <c:pt idx="2">
                  <c:v> Alt 2: </c:v>
                </c:pt>
                <c:pt idx="3">
                  <c:v> Alt 3: </c:v>
                </c:pt>
              </c:strCache>
            </c:strRef>
          </c:cat>
          <c:val>
            <c:numRef>
              <c:f>Summary!$B$6:$E$6</c:f>
            </c:numRef>
          </c:val>
          <c:extLst>
            <c:ext xmlns:c16="http://schemas.microsoft.com/office/drawing/2014/chart" uri="{C3380CC4-5D6E-409C-BE32-E72D297353CC}">
              <c16:uniqueId val="{00000002-1B61-4A9A-A549-55F768E71A76}"/>
            </c:ext>
          </c:extLst>
        </c:ser>
        <c:ser>
          <c:idx val="3"/>
          <c:order val="2"/>
          <c:tx>
            <c:strRef>
              <c:f>Summary!$A$7</c:f>
              <c:strCache>
                <c:ptCount val="1"/>
                <c:pt idx="0">
                  <c:v> O&amp;M: FTE operations staff </c:v>
                </c:pt>
              </c:strCache>
            </c:strRef>
          </c:tx>
          <c:spPr>
            <a:solidFill>
              <a:schemeClr val="accent4"/>
            </a:solidFill>
            <a:ln>
              <a:noFill/>
            </a:ln>
            <a:effectLst/>
          </c:spPr>
          <c:invertIfNegative val="0"/>
          <c:cat>
            <c:strRef>
              <c:f>Summary!$B$4:$E$4</c:f>
              <c:strCache>
                <c:ptCount val="4"/>
                <c:pt idx="0">
                  <c:v> Do Nothing </c:v>
                </c:pt>
                <c:pt idx="1">
                  <c:v> Alt 1: </c:v>
                </c:pt>
                <c:pt idx="2">
                  <c:v> Alt 2: </c:v>
                </c:pt>
                <c:pt idx="3">
                  <c:v> Alt 3: </c:v>
                </c:pt>
              </c:strCache>
            </c:strRef>
          </c:cat>
          <c:val>
            <c:numRef>
              <c:f>Summary!$B$7:$E$7</c:f>
            </c:numRef>
          </c:val>
          <c:extLst>
            <c:ext xmlns:c16="http://schemas.microsoft.com/office/drawing/2014/chart" uri="{C3380CC4-5D6E-409C-BE32-E72D297353CC}">
              <c16:uniqueId val="{00000003-1B61-4A9A-A549-55F768E71A76}"/>
            </c:ext>
          </c:extLst>
        </c:ser>
        <c:ser>
          <c:idx val="4"/>
          <c:order val="3"/>
          <c:tx>
            <c:strRef>
              <c:f>Summary!$A$8</c:f>
              <c:strCache>
                <c:ptCount val="1"/>
                <c:pt idx="0">
                  <c:v> O&amp;M: Ops Contractors </c:v>
                </c:pt>
              </c:strCache>
            </c:strRef>
          </c:tx>
          <c:spPr>
            <a:solidFill>
              <a:schemeClr val="accent5"/>
            </a:solidFill>
            <a:ln>
              <a:noFill/>
            </a:ln>
            <a:effectLst/>
          </c:spPr>
          <c:invertIfNegative val="0"/>
          <c:cat>
            <c:strRef>
              <c:f>Summary!$B$4:$E$4</c:f>
              <c:strCache>
                <c:ptCount val="4"/>
                <c:pt idx="0">
                  <c:v> Do Nothing </c:v>
                </c:pt>
                <c:pt idx="1">
                  <c:v> Alt 1: </c:v>
                </c:pt>
                <c:pt idx="2">
                  <c:v> Alt 2: </c:v>
                </c:pt>
                <c:pt idx="3">
                  <c:v> Alt 3: </c:v>
                </c:pt>
              </c:strCache>
            </c:strRef>
          </c:cat>
          <c:val>
            <c:numRef>
              <c:f>Summary!$B$8:$E$8</c:f>
            </c:numRef>
          </c:val>
          <c:extLst>
            <c:ext xmlns:c16="http://schemas.microsoft.com/office/drawing/2014/chart" uri="{C3380CC4-5D6E-409C-BE32-E72D297353CC}">
              <c16:uniqueId val="{00000004-1B61-4A9A-A549-55F768E71A76}"/>
            </c:ext>
          </c:extLst>
        </c:ser>
        <c:ser>
          <c:idx val="5"/>
          <c:order val="4"/>
          <c:tx>
            <c:strRef>
              <c:f>Summary!$A$9</c:f>
              <c:strCache>
                <c:ptCount val="1"/>
                <c:pt idx="0">
                  <c:v> O&amp;M: IT Vendor Svcs. </c:v>
                </c:pt>
              </c:strCache>
            </c:strRef>
          </c:tx>
          <c:spPr>
            <a:solidFill>
              <a:schemeClr val="accent6"/>
            </a:solidFill>
            <a:ln>
              <a:noFill/>
            </a:ln>
            <a:effectLst/>
          </c:spPr>
          <c:invertIfNegative val="0"/>
          <c:cat>
            <c:strRef>
              <c:f>Summary!$B$4:$E$4</c:f>
              <c:strCache>
                <c:ptCount val="4"/>
                <c:pt idx="0">
                  <c:v> Do Nothing </c:v>
                </c:pt>
                <c:pt idx="1">
                  <c:v> Alt 1: </c:v>
                </c:pt>
                <c:pt idx="2">
                  <c:v> Alt 2: </c:v>
                </c:pt>
                <c:pt idx="3">
                  <c:v> Alt 3: </c:v>
                </c:pt>
              </c:strCache>
            </c:strRef>
          </c:cat>
          <c:val>
            <c:numRef>
              <c:f>Summary!$B$9:$E$9</c:f>
            </c:numRef>
          </c:val>
          <c:extLst>
            <c:ext xmlns:c16="http://schemas.microsoft.com/office/drawing/2014/chart" uri="{C3380CC4-5D6E-409C-BE32-E72D297353CC}">
              <c16:uniqueId val="{00000005-1B61-4A9A-A549-55F768E71A76}"/>
            </c:ext>
          </c:extLst>
        </c:ser>
        <c:ser>
          <c:idx val="6"/>
          <c:order val="5"/>
          <c:tx>
            <c:strRef>
              <c:f>Summary!$A$10</c:f>
              <c:strCache>
                <c:ptCount val="1"/>
                <c:pt idx="0">
                  <c:v> O&amp;M: SW &amp; Licenses </c:v>
                </c:pt>
              </c:strCache>
            </c:strRef>
          </c:tx>
          <c:spPr>
            <a:solidFill>
              <a:schemeClr val="accent1">
                <a:lumMod val="60000"/>
              </a:schemeClr>
            </a:solidFill>
            <a:ln>
              <a:noFill/>
            </a:ln>
            <a:effectLst/>
          </c:spPr>
          <c:invertIfNegative val="0"/>
          <c:cat>
            <c:strRef>
              <c:f>Summary!$B$4:$E$4</c:f>
              <c:strCache>
                <c:ptCount val="4"/>
                <c:pt idx="0">
                  <c:v> Do Nothing </c:v>
                </c:pt>
                <c:pt idx="1">
                  <c:v> Alt 1: </c:v>
                </c:pt>
                <c:pt idx="2">
                  <c:v> Alt 2: </c:v>
                </c:pt>
                <c:pt idx="3">
                  <c:v> Alt 3: </c:v>
                </c:pt>
              </c:strCache>
            </c:strRef>
          </c:cat>
          <c:val>
            <c:numRef>
              <c:f>Summary!$B$10:$E$10</c:f>
            </c:numRef>
          </c:val>
          <c:extLst>
            <c:ext xmlns:c16="http://schemas.microsoft.com/office/drawing/2014/chart" uri="{C3380CC4-5D6E-409C-BE32-E72D297353CC}">
              <c16:uniqueId val="{00000006-1B61-4A9A-A549-55F768E71A76}"/>
            </c:ext>
          </c:extLst>
        </c:ser>
        <c:ser>
          <c:idx val="7"/>
          <c:order val="6"/>
          <c:tx>
            <c:strRef>
              <c:f>Summary!$A$11</c:f>
              <c:strCache>
                <c:ptCount val="1"/>
                <c:pt idx="0">
                  <c:v> O&amp;M: HW </c:v>
                </c:pt>
              </c:strCache>
            </c:strRef>
          </c:tx>
          <c:spPr>
            <a:solidFill>
              <a:schemeClr val="accent2">
                <a:lumMod val="60000"/>
              </a:schemeClr>
            </a:solidFill>
            <a:ln>
              <a:noFill/>
            </a:ln>
            <a:effectLst/>
          </c:spPr>
          <c:invertIfNegative val="0"/>
          <c:cat>
            <c:strRef>
              <c:f>Summary!$B$4:$E$4</c:f>
              <c:strCache>
                <c:ptCount val="4"/>
                <c:pt idx="0">
                  <c:v> Do Nothing </c:v>
                </c:pt>
                <c:pt idx="1">
                  <c:v> Alt 1: </c:v>
                </c:pt>
                <c:pt idx="2">
                  <c:v> Alt 2: </c:v>
                </c:pt>
                <c:pt idx="3">
                  <c:v> Alt 3: </c:v>
                </c:pt>
              </c:strCache>
            </c:strRef>
          </c:cat>
          <c:val>
            <c:numRef>
              <c:f>Summary!$B$11:$E$11</c:f>
            </c:numRef>
          </c:val>
          <c:extLst>
            <c:ext xmlns:c16="http://schemas.microsoft.com/office/drawing/2014/chart" uri="{C3380CC4-5D6E-409C-BE32-E72D297353CC}">
              <c16:uniqueId val="{00000007-1B61-4A9A-A549-55F768E71A76}"/>
            </c:ext>
          </c:extLst>
        </c:ser>
        <c:ser>
          <c:idx val="8"/>
          <c:order val="7"/>
          <c:tx>
            <c:strRef>
              <c:f>Summary!$A$12</c:f>
              <c:strCache>
                <c:ptCount val="1"/>
                <c:pt idx="0">
                  <c:v> O&amp;M: Maintenance </c:v>
                </c:pt>
              </c:strCache>
            </c:strRef>
          </c:tx>
          <c:spPr>
            <a:solidFill>
              <a:schemeClr val="accent3">
                <a:lumMod val="60000"/>
              </a:schemeClr>
            </a:solidFill>
            <a:ln>
              <a:noFill/>
            </a:ln>
            <a:effectLst/>
          </c:spPr>
          <c:invertIfNegative val="0"/>
          <c:cat>
            <c:strRef>
              <c:f>Summary!$B$4:$E$4</c:f>
              <c:strCache>
                <c:ptCount val="4"/>
                <c:pt idx="0">
                  <c:v> Do Nothing </c:v>
                </c:pt>
                <c:pt idx="1">
                  <c:v> Alt 1: </c:v>
                </c:pt>
                <c:pt idx="2">
                  <c:v> Alt 2: </c:v>
                </c:pt>
                <c:pt idx="3">
                  <c:v> Alt 3: </c:v>
                </c:pt>
              </c:strCache>
            </c:strRef>
          </c:cat>
          <c:val>
            <c:numRef>
              <c:f>Summary!$B$12:$E$12</c:f>
            </c:numRef>
          </c:val>
          <c:extLst>
            <c:ext xmlns:c16="http://schemas.microsoft.com/office/drawing/2014/chart" uri="{C3380CC4-5D6E-409C-BE32-E72D297353CC}">
              <c16:uniqueId val="{00000008-1B61-4A9A-A549-55F768E71A76}"/>
            </c:ext>
          </c:extLst>
        </c:ser>
        <c:ser>
          <c:idx val="9"/>
          <c:order val="8"/>
          <c:tx>
            <c:strRef>
              <c:f>Summary!$A$13</c:f>
              <c:strCache>
                <c:ptCount val="1"/>
                <c:pt idx="0">
                  <c:v> O&amp;M: Facilities </c:v>
                </c:pt>
              </c:strCache>
            </c:strRef>
          </c:tx>
          <c:spPr>
            <a:solidFill>
              <a:schemeClr val="accent4">
                <a:lumMod val="60000"/>
              </a:schemeClr>
            </a:solidFill>
            <a:ln>
              <a:noFill/>
            </a:ln>
            <a:effectLst/>
          </c:spPr>
          <c:invertIfNegative val="0"/>
          <c:cat>
            <c:strRef>
              <c:f>Summary!$B$4:$E$4</c:f>
              <c:strCache>
                <c:ptCount val="4"/>
                <c:pt idx="0">
                  <c:v> Do Nothing </c:v>
                </c:pt>
                <c:pt idx="1">
                  <c:v> Alt 1: </c:v>
                </c:pt>
                <c:pt idx="2">
                  <c:v> Alt 2: </c:v>
                </c:pt>
                <c:pt idx="3">
                  <c:v> Alt 3: </c:v>
                </c:pt>
              </c:strCache>
            </c:strRef>
          </c:cat>
          <c:val>
            <c:numRef>
              <c:f>Summary!$B$13:$E$13</c:f>
            </c:numRef>
          </c:val>
          <c:extLst>
            <c:ext xmlns:c16="http://schemas.microsoft.com/office/drawing/2014/chart" uri="{C3380CC4-5D6E-409C-BE32-E72D297353CC}">
              <c16:uniqueId val="{00000009-1B61-4A9A-A549-55F768E71A76}"/>
            </c:ext>
          </c:extLst>
        </c:ser>
        <c:ser>
          <c:idx val="10"/>
          <c:order val="9"/>
          <c:tx>
            <c:strRef>
              <c:f>Summary!$A$14</c:f>
              <c:strCache>
                <c:ptCount val="1"/>
                <c:pt idx="0">
                  <c:v> O&amp;M: Telecomm </c:v>
                </c:pt>
              </c:strCache>
            </c:strRef>
          </c:tx>
          <c:spPr>
            <a:solidFill>
              <a:schemeClr val="accent5">
                <a:lumMod val="60000"/>
              </a:schemeClr>
            </a:solidFill>
            <a:ln>
              <a:noFill/>
            </a:ln>
            <a:effectLst/>
          </c:spPr>
          <c:invertIfNegative val="0"/>
          <c:cat>
            <c:strRef>
              <c:f>Summary!$B$4:$E$4</c:f>
              <c:strCache>
                <c:ptCount val="4"/>
                <c:pt idx="0">
                  <c:v> Do Nothing </c:v>
                </c:pt>
                <c:pt idx="1">
                  <c:v> Alt 1: </c:v>
                </c:pt>
                <c:pt idx="2">
                  <c:v> Alt 2: </c:v>
                </c:pt>
                <c:pt idx="3">
                  <c:v> Alt 3: </c:v>
                </c:pt>
              </c:strCache>
            </c:strRef>
          </c:cat>
          <c:val>
            <c:numRef>
              <c:f>Summary!$B$14:$E$14</c:f>
            </c:numRef>
          </c:val>
          <c:extLst>
            <c:ext xmlns:c16="http://schemas.microsoft.com/office/drawing/2014/chart" uri="{C3380CC4-5D6E-409C-BE32-E72D297353CC}">
              <c16:uniqueId val="{0000000A-1B61-4A9A-A549-55F768E71A76}"/>
            </c:ext>
          </c:extLst>
        </c:ser>
        <c:ser>
          <c:idx val="11"/>
          <c:order val="10"/>
          <c:tx>
            <c:strRef>
              <c:f>Summary!$A$15</c:f>
              <c:strCache>
                <c:ptCount val="1"/>
                <c:pt idx="0">
                  <c:v> O&amp;M: Training </c:v>
                </c:pt>
              </c:strCache>
            </c:strRef>
          </c:tx>
          <c:spPr>
            <a:solidFill>
              <a:schemeClr val="accent6">
                <a:lumMod val="60000"/>
              </a:schemeClr>
            </a:solidFill>
            <a:ln>
              <a:noFill/>
            </a:ln>
            <a:effectLst/>
          </c:spPr>
          <c:invertIfNegative val="0"/>
          <c:cat>
            <c:strRef>
              <c:f>Summary!$B$4:$E$4</c:f>
              <c:strCache>
                <c:ptCount val="4"/>
                <c:pt idx="0">
                  <c:v> Do Nothing </c:v>
                </c:pt>
                <c:pt idx="1">
                  <c:v> Alt 1: </c:v>
                </c:pt>
                <c:pt idx="2">
                  <c:v> Alt 2: </c:v>
                </c:pt>
                <c:pt idx="3">
                  <c:v> Alt 3: </c:v>
                </c:pt>
              </c:strCache>
            </c:strRef>
          </c:cat>
          <c:val>
            <c:numRef>
              <c:f>Summary!$B$15:$E$15</c:f>
            </c:numRef>
          </c:val>
          <c:extLst>
            <c:ext xmlns:c16="http://schemas.microsoft.com/office/drawing/2014/chart" uri="{C3380CC4-5D6E-409C-BE32-E72D297353CC}">
              <c16:uniqueId val="{0000000B-1B61-4A9A-A549-55F768E71A76}"/>
            </c:ext>
          </c:extLst>
        </c:ser>
        <c:ser>
          <c:idx val="12"/>
          <c:order val="11"/>
          <c:tx>
            <c:strRef>
              <c:f>Summary!$A$16</c:f>
              <c:strCache>
                <c:ptCount val="1"/>
                <c:pt idx="0">
                  <c:v> O&amp;M: Op Contingncy </c:v>
                </c:pt>
              </c:strCache>
            </c:strRef>
          </c:tx>
          <c:spPr>
            <a:solidFill>
              <a:schemeClr val="accent1">
                <a:lumMod val="80000"/>
                <a:lumOff val="20000"/>
              </a:schemeClr>
            </a:solidFill>
            <a:ln>
              <a:noFill/>
            </a:ln>
            <a:effectLst/>
          </c:spPr>
          <c:invertIfNegative val="0"/>
          <c:cat>
            <c:strRef>
              <c:f>Summary!$B$4:$E$4</c:f>
              <c:strCache>
                <c:ptCount val="4"/>
                <c:pt idx="0">
                  <c:v> Do Nothing </c:v>
                </c:pt>
                <c:pt idx="1">
                  <c:v> Alt 1: </c:v>
                </c:pt>
                <c:pt idx="2">
                  <c:v> Alt 2: </c:v>
                </c:pt>
                <c:pt idx="3">
                  <c:v> Alt 3: </c:v>
                </c:pt>
              </c:strCache>
            </c:strRef>
          </c:cat>
          <c:val>
            <c:numRef>
              <c:f>Summary!$B$16:$E$16</c:f>
            </c:numRef>
          </c:val>
          <c:extLst>
            <c:ext xmlns:c16="http://schemas.microsoft.com/office/drawing/2014/chart" uri="{C3380CC4-5D6E-409C-BE32-E72D297353CC}">
              <c16:uniqueId val="{0000000C-1B61-4A9A-A549-55F768E71A76}"/>
            </c:ext>
          </c:extLst>
        </c:ser>
        <c:ser>
          <c:idx val="13"/>
          <c:order val="12"/>
          <c:tx>
            <c:strRef>
              <c:f>Summary!$A$17</c:f>
              <c:strCache>
                <c:ptCount val="1"/>
                <c:pt idx="0">
                  <c:v> O&amp;M: Misc Ops </c:v>
                </c:pt>
              </c:strCache>
            </c:strRef>
          </c:tx>
          <c:spPr>
            <a:solidFill>
              <a:schemeClr val="accent2">
                <a:lumMod val="80000"/>
                <a:lumOff val="20000"/>
              </a:schemeClr>
            </a:solidFill>
            <a:ln>
              <a:noFill/>
            </a:ln>
            <a:effectLst/>
          </c:spPr>
          <c:invertIfNegative val="0"/>
          <c:cat>
            <c:strRef>
              <c:f>Summary!$B$4:$E$4</c:f>
              <c:strCache>
                <c:ptCount val="4"/>
                <c:pt idx="0">
                  <c:v> Do Nothing </c:v>
                </c:pt>
                <c:pt idx="1">
                  <c:v> Alt 1: </c:v>
                </c:pt>
                <c:pt idx="2">
                  <c:v> Alt 2: </c:v>
                </c:pt>
                <c:pt idx="3">
                  <c:v> Alt 3: </c:v>
                </c:pt>
              </c:strCache>
            </c:strRef>
          </c:cat>
          <c:val>
            <c:numRef>
              <c:f>Summary!$B$17:$E$17</c:f>
            </c:numRef>
          </c:val>
          <c:extLst>
            <c:ext xmlns:c16="http://schemas.microsoft.com/office/drawing/2014/chart" uri="{C3380CC4-5D6E-409C-BE32-E72D297353CC}">
              <c16:uniqueId val="{0000000D-1B61-4A9A-A549-55F768E71A76}"/>
            </c:ext>
          </c:extLst>
        </c:ser>
        <c:ser>
          <c:idx val="14"/>
          <c:order val="13"/>
          <c:tx>
            <c:strRef>
              <c:f>Summary!$A$18</c:f>
              <c:strCache>
                <c:ptCount val="1"/>
                <c:pt idx="0">
                  <c:v> Total O&amp;M Cost </c:v>
                </c:pt>
              </c:strCache>
            </c:strRef>
          </c:tx>
          <c:spPr>
            <a:solidFill>
              <a:schemeClr val="bg2">
                <a:lumMod val="75000"/>
              </a:schemeClr>
            </a:solidFill>
            <a:ln>
              <a:noFill/>
            </a:ln>
            <a:effectLst/>
          </c:spPr>
          <c:invertIfNegative val="0"/>
          <c:dPt>
            <c:idx val="1"/>
            <c:invertIfNegative val="0"/>
            <c:bubble3D val="0"/>
            <c:spPr>
              <a:solidFill>
                <a:schemeClr val="accent1">
                  <a:lumMod val="40000"/>
                  <a:lumOff val="60000"/>
                </a:schemeClr>
              </a:solidFill>
              <a:ln>
                <a:noFill/>
              </a:ln>
              <a:effectLst/>
            </c:spPr>
            <c:extLst>
              <c:ext xmlns:c16="http://schemas.microsoft.com/office/drawing/2014/chart" uri="{C3380CC4-5D6E-409C-BE32-E72D297353CC}">
                <c16:uniqueId val="{00000015-1B61-4A9A-A549-55F768E71A76}"/>
              </c:ext>
            </c:extLst>
          </c:dPt>
          <c:dPt>
            <c:idx val="2"/>
            <c:invertIfNegative val="0"/>
            <c:bubble3D val="0"/>
            <c:spPr>
              <a:solidFill>
                <a:schemeClr val="accent4">
                  <a:lumMod val="40000"/>
                  <a:lumOff val="60000"/>
                </a:schemeClr>
              </a:solidFill>
              <a:ln>
                <a:noFill/>
              </a:ln>
              <a:effectLst/>
            </c:spPr>
            <c:extLst>
              <c:ext xmlns:c16="http://schemas.microsoft.com/office/drawing/2014/chart" uri="{C3380CC4-5D6E-409C-BE32-E72D297353CC}">
                <c16:uniqueId val="{0000001A-1B61-4A9A-A549-55F768E71A76}"/>
              </c:ext>
            </c:extLst>
          </c:dPt>
          <c:dPt>
            <c:idx val="3"/>
            <c:invertIfNegative val="0"/>
            <c:bubble3D val="0"/>
            <c:spPr>
              <a:solidFill>
                <a:schemeClr val="accent3">
                  <a:lumMod val="40000"/>
                  <a:lumOff val="60000"/>
                </a:schemeClr>
              </a:solidFill>
              <a:ln>
                <a:noFill/>
              </a:ln>
              <a:effectLst/>
            </c:spPr>
            <c:extLst>
              <c:ext xmlns:c16="http://schemas.microsoft.com/office/drawing/2014/chart" uri="{C3380CC4-5D6E-409C-BE32-E72D297353CC}">
                <c16:uniqueId val="{0000001F-1B61-4A9A-A549-55F768E71A76}"/>
              </c:ext>
            </c:extLst>
          </c:dPt>
          <c:cat>
            <c:strRef>
              <c:f>Summary!$B$4:$E$4</c:f>
              <c:strCache>
                <c:ptCount val="4"/>
                <c:pt idx="0">
                  <c:v> Do Nothing </c:v>
                </c:pt>
                <c:pt idx="1">
                  <c:v> Alt 1: </c:v>
                </c:pt>
                <c:pt idx="2">
                  <c:v> Alt 2: </c:v>
                </c:pt>
                <c:pt idx="3">
                  <c:v> Alt 3: </c:v>
                </c:pt>
              </c:strCache>
            </c:strRef>
          </c:cat>
          <c:val>
            <c:numRef>
              <c:f>Summary!$B$18:$E$18</c:f>
              <c:numCache>
                <c:formatCode>_("$"* #,##0_);_("$"* \(#,##0\);_("$"* "-"??_);_(@_)</c:formatCode>
                <c:ptCount val="4"/>
                <c:pt idx="0">
                  <c:v>8100000</c:v>
                </c:pt>
                <c:pt idx="1">
                  <c:v>3900000</c:v>
                </c:pt>
                <c:pt idx="2">
                  <c:v>5250000</c:v>
                </c:pt>
                <c:pt idx="3">
                  <c:v>6228000</c:v>
                </c:pt>
              </c:numCache>
            </c:numRef>
          </c:val>
          <c:extLst>
            <c:ext xmlns:c16="http://schemas.microsoft.com/office/drawing/2014/chart" uri="{C3380CC4-5D6E-409C-BE32-E72D297353CC}">
              <c16:uniqueId val="{0000000E-1B61-4A9A-A549-55F768E71A76}"/>
            </c:ext>
          </c:extLst>
        </c:ser>
        <c:dLbls>
          <c:showLegendKey val="0"/>
          <c:showVal val="0"/>
          <c:showCatName val="0"/>
          <c:showSerName val="0"/>
          <c:showPercent val="0"/>
          <c:showBubbleSize val="0"/>
        </c:dLbls>
        <c:gapWidth val="150"/>
        <c:overlap val="100"/>
        <c:axId val="401667376"/>
        <c:axId val="401664424"/>
      </c:barChart>
      <c:catAx>
        <c:axId val="401667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1664424"/>
        <c:crosses val="autoZero"/>
        <c:auto val="1"/>
        <c:lblAlgn val="ctr"/>
        <c:lblOffset val="100"/>
        <c:noMultiLvlLbl val="0"/>
      </c:catAx>
      <c:valAx>
        <c:axId val="401664424"/>
        <c:scaling>
          <c:orientation val="minMax"/>
        </c:scaling>
        <c:delete val="0"/>
        <c:axPos val="l"/>
        <c:majorGridlines>
          <c:spPr>
            <a:ln w="9525" cap="flat" cmpd="sng" algn="ctr">
              <a:solidFill>
                <a:schemeClr val="tx1"/>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16673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161925</xdr:colOff>
      <xdr:row>26</xdr:row>
      <xdr:rowOff>57149</xdr:rowOff>
    </xdr:from>
    <xdr:to>
      <xdr:col>5</xdr:col>
      <xdr:colOff>38100</xdr:colOff>
      <xdr:row>53</xdr:row>
      <xdr:rowOff>142875</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142876</xdr:colOff>
      <xdr:row>1</xdr:row>
      <xdr:rowOff>152399</xdr:rowOff>
    </xdr:from>
    <xdr:to>
      <xdr:col>14</xdr:col>
      <xdr:colOff>95250</xdr:colOff>
      <xdr:row>53</xdr:row>
      <xdr:rowOff>152400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1</xdr:row>
      <xdr:rowOff>123824</xdr:rowOff>
    </xdr:from>
    <xdr:to>
      <xdr:col>17</xdr:col>
      <xdr:colOff>28576</xdr:colOff>
      <xdr:row>95</xdr:row>
      <xdr:rowOff>142875</xdr:rowOff>
    </xdr:to>
    <xdr:sp macro="" textlink="">
      <xdr:nvSpPr>
        <xdr:cNvPr id="2" name="TextBox 1">
          <a:extLst>
            <a:ext uri="{FF2B5EF4-FFF2-40B4-BE49-F238E27FC236}">
              <a16:creationId xmlns:a16="http://schemas.microsoft.com/office/drawing/2014/main" id="{944E68C4-43F6-47FC-A404-797CF3A021B2}"/>
            </a:ext>
          </a:extLst>
        </xdr:cNvPr>
        <xdr:cNvSpPr txBox="1"/>
      </xdr:nvSpPr>
      <xdr:spPr>
        <a:xfrm>
          <a:off x="666750" y="285749"/>
          <a:ext cx="9725026" cy="15240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Cost Benefit Analysis (CBA)</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Cost Benefit Analysis (CBA) is a financial comparison between alternatives, which may help decision-makers with choosing the preferred alternatives.</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CBA spreadsheet is designed to make it easy and simple to compare alternative solutions against each other, and against the existing solution, which is called “Do Nothing”.  Alternative 1, 2, and 3 correspond to the alternatives listed in the Business Case and Alternatives Analysis (BCAA) form in the Commonwealth Technology Portfolio (CTP).</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342900" marR="0" lvl="0" indent="-342900">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The CBA Toolkit is an Excel Workbook containing five worksheets/tabs and two additional tabs:</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Summary</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Do Nothing</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Alternative (Alt) 1.	</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Alt 2.</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Alt 3.</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Instructions (read first)</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Example scenario</a:t>
          </a:r>
        </a:p>
        <a:p>
          <a:pPr marL="228600" marR="0">
            <a:lnSpc>
              <a:spcPct val="107000"/>
            </a:lnSpc>
            <a:spcBef>
              <a:spcPts val="0"/>
            </a:spcBef>
            <a:spcAft>
              <a:spcPts val="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342900" marR="0" lvl="0" indent="-342900">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Each worksheet contains numerous locked cells.  Those cells where data input is required are </a:t>
          </a:r>
          <a:r>
            <a:rPr lang="en-US" sz="1100" b="1" u="sng">
              <a:effectLst/>
              <a:latin typeface="Calibri" panose="020F0502020204030204" pitchFamily="34" charset="0"/>
              <a:ea typeface="Calibri" panose="020F0502020204030204" pitchFamily="34" charset="0"/>
              <a:cs typeface="Times New Roman" panose="02020603050405020304" pitchFamily="18" charset="0"/>
            </a:rPr>
            <a:t>BOLD YELLOW</a:t>
          </a:r>
          <a:r>
            <a:rPr lang="en-US" sz="1100">
              <a:effectLst/>
              <a:latin typeface="Calibri" panose="020F0502020204030204" pitchFamily="34" charset="0"/>
              <a:ea typeface="Calibri" panose="020F0502020204030204" pitchFamily="34" charset="0"/>
              <a:cs typeface="Times New Roman" panose="02020603050405020304" pitchFamily="18" charset="0"/>
            </a:rPr>
            <a:t>.  Cells with other colors or gray indicate those cells that are locked and cannot be edited.									 </a:t>
          </a:r>
        </a:p>
        <a:p>
          <a:pPr marL="342900" marR="0" lvl="0" indent="-342900">
            <a:lnSpc>
              <a:spcPct val="107000"/>
            </a:lnSpc>
            <a:spcBef>
              <a:spcPts val="0"/>
            </a:spcBef>
            <a:spcAft>
              <a:spcPts val="80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Data entered into the following four worksheets (Do Nothing, Alt 1., Alt 2., Alt 3.) are used for calculations which are displayed in the first worksheet, Summary.</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0" marR="0">
            <a:lnSpc>
              <a:spcPct val="107000"/>
            </a:lnSpc>
            <a:spcBef>
              <a:spcPts val="0"/>
            </a:spcBef>
            <a:spcAft>
              <a:spcPts val="800"/>
            </a:spcAft>
          </a:pPr>
          <a:r>
            <a:rPr lang="en-US" sz="1100" u="sng">
              <a:effectLst/>
              <a:latin typeface="Calibri" panose="020F0502020204030204" pitchFamily="34" charset="0"/>
              <a:ea typeface="Calibri" panose="020F0502020204030204" pitchFamily="34" charset="0"/>
              <a:cs typeface="Times New Roman" panose="02020603050405020304" pitchFamily="18" charset="0"/>
            </a:rPr>
            <a:t>Instructions for Completing CBA Calculations</a:t>
          </a:r>
          <a:r>
            <a:rPr lang="en-US" sz="1100">
              <a:effectLst/>
              <a:latin typeface="Calibri" panose="020F0502020204030204" pitchFamily="34" charset="0"/>
              <a:ea typeface="Calibri" panose="020F0502020204030204" pitchFamily="34" charset="0"/>
              <a:cs typeface="Times New Roman" panose="02020603050405020304" pitchFamily="18" charset="0"/>
            </a:rPr>
            <a:t>:</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342900" marR="0" lvl="0" indent="-342900">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Go to the spreadsheet tab </a:t>
          </a:r>
          <a:r>
            <a:rPr lang="en-US" sz="1100" b="1">
              <a:effectLst/>
              <a:latin typeface="Calibri" panose="020F0502020204030204" pitchFamily="34" charset="0"/>
              <a:ea typeface="Calibri" panose="020F0502020204030204" pitchFamily="34" charset="0"/>
              <a:cs typeface="Times New Roman" panose="02020603050405020304" pitchFamily="18" charset="0"/>
            </a:rPr>
            <a:t>Summary</a:t>
          </a:r>
          <a:r>
            <a:rPr lang="en-US" sz="1100">
              <a:effectLst/>
              <a:latin typeface="Calibri" panose="020F0502020204030204" pitchFamily="34" charset="0"/>
              <a:ea typeface="Calibri" panose="020F0502020204030204" pitchFamily="34" charset="0"/>
              <a:cs typeface="Times New Roman" panose="02020603050405020304" pitchFamily="18" charset="0"/>
            </a:rPr>
            <a:t>:</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Cell C1: Enter the name of the Project</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Cell D3: Enter in the period of analysis</a:t>
          </a:r>
        </a:p>
        <a:p>
          <a:pPr marL="1143000" marR="0" lvl="2" indent="-228600">
            <a:lnSpc>
              <a:spcPct val="107000"/>
            </a:lnSpc>
            <a:spcBef>
              <a:spcPts val="0"/>
            </a:spcBef>
            <a:spcAft>
              <a:spcPts val="0"/>
            </a:spcAft>
            <a:buFont typeface="+mj-lt"/>
            <a:buAutoNum type="romanLcPeriod"/>
          </a:pPr>
          <a:r>
            <a:rPr lang="en-US" sz="1100">
              <a:effectLst/>
              <a:latin typeface="Calibri" panose="020F0502020204030204" pitchFamily="34" charset="0"/>
              <a:ea typeface="Calibri" panose="020F0502020204030204" pitchFamily="34" charset="0"/>
              <a:cs typeface="Times New Roman" panose="02020603050405020304" pitchFamily="18" charset="0"/>
            </a:rPr>
            <a:t>Note:  The Project Management Standard requires six years of O&amp;M analysis once the new product/system is implemented.</a:t>
          </a:r>
        </a:p>
        <a:p>
          <a:pPr marL="1143000" marR="0" lvl="2" indent="-228600">
            <a:lnSpc>
              <a:spcPct val="107000"/>
            </a:lnSpc>
            <a:spcBef>
              <a:spcPts val="0"/>
            </a:spcBef>
            <a:spcAft>
              <a:spcPts val="0"/>
            </a:spcAft>
            <a:buFont typeface="+mj-lt"/>
            <a:buAutoNum type="romanLcPeriod"/>
          </a:pPr>
          <a:r>
            <a:rPr lang="en-US" sz="1100">
              <a:effectLst/>
              <a:latin typeface="Calibri" panose="020F0502020204030204" pitchFamily="34" charset="0"/>
              <a:ea typeface="Calibri" panose="020F0502020204030204" pitchFamily="34" charset="0"/>
              <a:cs typeface="Times New Roman" panose="02020603050405020304" pitchFamily="18" charset="0"/>
            </a:rPr>
            <a:t>Note:  Since it might require 1, 2, 3 years or more to implement the new product/system, the six year O&amp;M analysis begins upon product implementation.</a:t>
          </a:r>
        </a:p>
        <a:p>
          <a:pPr marL="1143000" marR="0" lvl="2" indent="-228600">
            <a:lnSpc>
              <a:spcPct val="107000"/>
            </a:lnSpc>
            <a:spcBef>
              <a:spcPts val="0"/>
            </a:spcBef>
            <a:spcAft>
              <a:spcPts val="0"/>
            </a:spcAft>
            <a:buFont typeface="+mj-lt"/>
            <a:buAutoNum type="romanLcPeriod"/>
          </a:pPr>
          <a:r>
            <a:rPr lang="en-US" sz="1100">
              <a:effectLst/>
              <a:latin typeface="Calibri" panose="020F0502020204030204" pitchFamily="34" charset="0"/>
              <a:ea typeface="Calibri" panose="020F0502020204030204" pitchFamily="34" charset="0"/>
              <a:cs typeface="Times New Roman" panose="02020603050405020304" pitchFamily="18" charset="0"/>
            </a:rPr>
            <a:t>To make it an equivalent analysis, each Alternative, as well as “Do Nothing”, should be analyzed across the same period.  The Period of Analysis should cover the maximum time required to implement Alt. 1, 2, or 3, plus six years of O&amp;M.  </a:t>
          </a:r>
        </a:p>
        <a:p>
          <a:pPr marL="1143000" marR="0" lvl="2" indent="-228600">
            <a:lnSpc>
              <a:spcPct val="107000"/>
            </a:lnSpc>
            <a:spcBef>
              <a:spcPts val="0"/>
            </a:spcBef>
            <a:spcAft>
              <a:spcPts val="0"/>
            </a:spcAft>
            <a:buFont typeface="+mj-lt"/>
            <a:buAutoNum type="romanLcPeriod"/>
          </a:pPr>
          <a:r>
            <a:rPr lang="en-US" sz="1100">
              <a:effectLst/>
              <a:latin typeface="Calibri" panose="020F0502020204030204" pitchFamily="34" charset="0"/>
              <a:ea typeface="Calibri" panose="020F0502020204030204" pitchFamily="34" charset="0"/>
              <a:cs typeface="Times New Roman" panose="02020603050405020304" pitchFamily="18" charset="0"/>
            </a:rPr>
            <a:t>For example, if it took one year to conduct a competitive RFP, and two years to implement the new system, the period of analysis is nine years (1 + 2 + 6 = 9).</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Cell B4: This is the Current System/Solution, or “Do Nothing” (The name will be automatically copied to the “Do Nothing” tab, Cell B1.)</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Cell C4: Alt 1.  Enter in very brief name of Alternative 1.  (The name will be automatically copied to the Alt.1 tab, Cell B1.)</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Cell D4: Alt 2.  Enter in very brief name of Alternative 2.  (The name will be automatically copied to the Alt.2 tab, Cell B1.)</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Cell E4: Alt 3.  Enter in very brief name of Alternative 3, if needed.  (The name will be automatically copied to the Alt.3 tab, Cell B1.)</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Cells C25, D25, E25:  When you have completed populating estimated costs (both project costs and O&amp;M costs) for Alt.1, 2, and 3, enter in the Breakeven year for each alternative; this is determined by what year the ROI changes from negative to positive. (See the Note on row 38 of each Alternative tab.)</a:t>
          </a:r>
        </a:p>
        <a:p>
          <a:pPr marL="685800" marR="0">
            <a:lnSpc>
              <a:spcPct val="107000"/>
            </a:lnSpc>
            <a:spcBef>
              <a:spcPts val="0"/>
            </a:spcBef>
            <a:spcAft>
              <a:spcPts val="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342900" marR="0" lvl="0" indent="-342900">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Go to the spreadsheet tab </a:t>
          </a:r>
          <a:r>
            <a:rPr lang="en-US" sz="1100" b="1">
              <a:effectLst/>
              <a:latin typeface="Calibri" panose="020F0502020204030204" pitchFamily="34" charset="0"/>
              <a:ea typeface="Calibri" panose="020F0502020204030204" pitchFamily="34" charset="0"/>
              <a:cs typeface="Times New Roman" panose="02020603050405020304" pitchFamily="18" charset="0"/>
            </a:rPr>
            <a:t>Do Nothing</a:t>
          </a:r>
          <a:r>
            <a:rPr lang="en-US" sz="1100">
              <a:effectLst/>
              <a:latin typeface="Calibri" panose="020F0502020204030204" pitchFamily="34" charset="0"/>
              <a:ea typeface="Calibri" panose="020F0502020204030204" pitchFamily="34" charset="0"/>
              <a:cs typeface="Times New Roman" panose="02020603050405020304" pitchFamily="18" charset="0"/>
            </a:rPr>
            <a:t>:</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This tab represents (1) the current cost of owning and operating the current, legacy system, and…</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….(2) the estimated cost of continuing to use the current, legacy system for the period of time it takes to implement Alternative 1, 2 or 3, plus six years.</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Cell C2: Enter in the first year (fiscal year (FY)) of analysis; the subsequent years will automatically populate, and all three Alternative tabs automatically populate, too.</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Row 4:  Enter in the Operation and Maintenance (O&amp;M) Cost estimates for all of the years of analysis.</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Note that the cumulative (row 5) and total (column M) O&amp;M costs are calculated.</a:t>
          </a:r>
        </a:p>
        <a:p>
          <a:pPr marL="685800" marR="0">
            <a:lnSpc>
              <a:spcPct val="107000"/>
            </a:lnSpc>
            <a:spcBef>
              <a:spcPts val="0"/>
            </a:spcBef>
            <a:spcAft>
              <a:spcPts val="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342900" marR="0" lvl="0" indent="-342900">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For Alternatives 1, 2 and 3 (tab </a:t>
          </a:r>
          <a:r>
            <a:rPr lang="en-US" sz="1100" b="1">
              <a:effectLst/>
              <a:latin typeface="Calibri" panose="020F0502020204030204" pitchFamily="34" charset="0"/>
              <a:ea typeface="Calibri" panose="020F0502020204030204" pitchFamily="34" charset="0"/>
              <a:cs typeface="Times New Roman" panose="02020603050405020304" pitchFamily="18" charset="0"/>
            </a:rPr>
            <a:t>Alt 1., Alt 2., Alt 3</a:t>
          </a:r>
          <a:r>
            <a:rPr lang="en-US" sz="1100">
              <a:effectLst/>
              <a:latin typeface="Calibri" panose="020F0502020204030204" pitchFamily="34" charset="0"/>
              <a:ea typeface="Calibri" panose="020F0502020204030204" pitchFamily="34" charset="0"/>
              <a:cs typeface="Times New Roman" panose="02020603050405020304" pitchFamily="18" charset="0"/>
            </a:rPr>
            <a:t>.)</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Each Alt tab represents an alternative solution to the business problem presented in the BCAA.</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Rows 3-14: Project Costs:  Enter the one-time costs to implement the new product or service.</a:t>
          </a:r>
        </a:p>
        <a:p>
          <a:pPr marL="1143000" marR="0" lvl="2" indent="-228600">
            <a:lnSpc>
              <a:spcPct val="107000"/>
            </a:lnSpc>
            <a:spcBef>
              <a:spcPts val="0"/>
            </a:spcBef>
            <a:spcAft>
              <a:spcPts val="0"/>
            </a:spcAft>
            <a:buFont typeface="+mj-lt"/>
            <a:buAutoNum type="romanLcPeriod"/>
          </a:pPr>
          <a:r>
            <a:rPr lang="en-US" sz="1100">
              <a:effectLst/>
              <a:latin typeface="Calibri" panose="020F0502020204030204" pitchFamily="34" charset="0"/>
              <a:ea typeface="Calibri" panose="020F0502020204030204" pitchFamily="34" charset="0"/>
              <a:cs typeface="Times New Roman" panose="02020603050405020304" pitchFamily="18" charset="0"/>
            </a:rPr>
            <a:t>These figures are estimates; additional justification/explanation can be entered into BCAA.</a:t>
          </a:r>
        </a:p>
        <a:p>
          <a:pPr marL="1143000" marR="0" lvl="2" indent="-228600">
            <a:lnSpc>
              <a:spcPct val="107000"/>
            </a:lnSpc>
            <a:spcBef>
              <a:spcPts val="0"/>
            </a:spcBef>
            <a:spcAft>
              <a:spcPts val="0"/>
            </a:spcAft>
            <a:buFont typeface="+mj-lt"/>
            <a:buAutoNum type="romanLcPeriod"/>
          </a:pPr>
          <a:r>
            <a:rPr lang="en-US" sz="1100">
              <a:effectLst/>
              <a:latin typeface="Calibri" panose="020F0502020204030204" pitchFamily="34" charset="0"/>
              <a:ea typeface="Calibri" panose="020F0502020204030204" pitchFamily="34" charset="0"/>
              <a:cs typeface="Times New Roman" panose="02020603050405020304" pitchFamily="18" charset="0"/>
            </a:rPr>
            <a:t>Note: The cost categories match the names of the cost categories in the CTP Financial Planning Detail. </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Row 18: O&amp;M Costs:  As follows:</a:t>
          </a:r>
        </a:p>
        <a:p>
          <a:pPr marL="1143000" marR="0" lvl="2" indent="-228600">
            <a:lnSpc>
              <a:spcPct val="107000"/>
            </a:lnSpc>
            <a:spcBef>
              <a:spcPts val="0"/>
            </a:spcBef>
            <a:spcAft>
              <a:spcPts val="0"/>
            </a:spcAft>
            <a:buFont typeface="+mj-lt"/>
            <a:buAutoNum type="romanLcPeriod"/>
          </a:pPr>
          <a:r>
            <a:rPr lang="en-US" sz="1100">
              <a:effectLst/>
              <a:latin typeface="Calibri" panose="020F0502020204030204" pitchFamily="34" charset="0"/>
              <a:ea typeface="Calibri" panose="020F0502020204030204" pitchFamily="34" charset="0"/>
              <a:cs typeface="Times New Roman" panose="02020603050405020304" pitchFamily="18" charset="0"/>
            </a:rPr>
            <a:t>These are full-cost estimates; (not the difference compared with today;) additional justification/explanation can be entered into BCAA.</a:t>
          </a:r>
        </a:p>
        <a:p>
          <a:pPr marL="1143000" marR="0" lvl="2" indent="-228600">
            <a:lnSpc>
              <a:spcPct val="107000"/>
            </a:lnSpc>
            <a:spcBef>
              <a:spcPts val="0"/>
            </a:spcBef>
            <a:spcAft>
              <a:spcPts val="0"/>
            </a:spcAft>
            <a:buFont typeface="+mj-lt"/>
            <a:buAutoNum type="romanLcPeriod"/>
          </a:pPr>
          <a:r>
            <a:rPr lang="en-US" sz="1100">
              <a:effectLst/>
              <a:latin typeface="Calibri" panose="020F0502020204030204" pitchFamily="34" charset="0"/>
              <a:ea typeface="Calibri" panose="020F0502020204030204" pitchFamily="34" charset="0"/>
              <a:cs typeface="Times New Roman" panose="02020603050405020304" pitchFamily="18" charset="0"/>
            </a:rPr>
            <a:t>For purposes of the CBA evaluation, O&amp;M costs include the cost of hiring / contracting additional resources to support the solution.</a:t>
          </a:r>
        </a:p>
        <a:p>
          <a:pPr marL="1143000" marR="0" lvl="2" indent="-228600">
            <a:lnSpc>
              <a:spcPct val="107000"/>
            </a:lnSpc>
            <a:spcBef>
              <a:spcPts val="0"/>
            </a:spcBef>
            <a:spcAft>
              <a:spcPts val="0"/>
            </a:spcAft>
            <a:buFont typeface="+mj-lt"/>
            <a:buAutoNum type="romanLcPeriod"/>
          </a:pPr>
          <a:r>
            <a:rPr lang="en-US" sz="1100">
              <a:effectLst/>
              <a:latin typeface="Calibri" panose="020F0502020204030204" pitchFamily="34" charset="0"/>
              <a:ea typeface="Calibri" panose="020F0502020204030204" pitchFamily="34" charset="0"/>
              <a:cs typeface="Times New Roman" panose="02020603050405020304" pitchFamily="18" charset="0"/>
            </a:rPr>
            <a:t>For an apples-to-apples comparison, you must include the legacy (Do Nothing) O&amp;M cost for the years BEFORE the new Alternative is implemented.</a:t>
          </a:r>
        </a:p>
        <a:p>
          <a:pPr marL="1143000" marR="0" lvl="2" indent="-228600">
            <a:lnSpc>
              <a:spcPct val="107000"/>
            </a:lnSpc>
            <a:spcBef>
              <a:spcPts val="0"/>
            </a:spcBef>
            <a:spcAft>
              <a:spcPts val="0"/>
            </a:spcAft>
            <a:buFont typeface="+mj-lt"/>
            <a:buAutoNum type="romanLcPeriod"/>
          </a:pPr>
          <a:r>
            <a:rPr lang="en-US" sz="1100">
              <a:effectLst/>
              <a:latin typeface="Calibri" panose="020F0502020204030204" pitchFamily="34" charset="0"/>
              <a:ea typeface="Calibri" panose="020F0502020204030204" pitchFamily="34" charset="0"/>
              <a:cs typeface="Times New Roman" panose="02020603050405020304" pitchFamily="18" charset="0"/>
            </a:rPr>
            <a:t>Note that the annual, (row 19) cumulative (row 20) and total (column M) O&amp;M costs are calculated.</a:t>
          </a:r>
        </a:p>
        <a:p>
          <a:pPr marL="1143000" marR="0" lvl="2" indent="-228600">
            <a:lnSpc>
              <a:spcPct val="107000"/>
            </a:lnSpc>
            <a:spcBef>
              <a:spcPts val="0"/>
            </a:spcBef>
            <a:spcAft>
              <a:spcPts val="0"/>
            </a:spcAft>
            <a:buFont typeface="+mj-lt"/>
            <a:buAutoNum type="romanLcPeriod"/>
          </a:pPr>
          <a:r>
            <a:rPr lang="en-US" sz="1100">
              <a:effectLst/>
              <a:latin typeface="Calibri" panose="020F0502020204030204" pitchFamily="34" charset="0"/>
              <a:ea typeface="Calibri" panose="020F0502020204030204" pitchFamily="34" charset="0"/>
              <a:cs typeface="Times New Roman" panose="02020603050405020304" pitchFamily="18" charset="0"/>
            </a:rPr>
            <a:t>Note that the cumulative (row 22) and total (column M) Total Cost of Ownership (TCO) (project + O&amp;M costs) are calculated.	</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Benefits:</a:t>
          </a:r>
        </a:p>
        <a:p>
          <a:pPr marL="1143000" marR="0" lvl="2" indent="-228600">
            <a:lnSpc>
              <a:spcPct val="107000"/>
            </a:lnSpc>
            <a:spcBef>
              <a:spcPts val="0"/>
            </a:spcBef>
            <a:spcAft>
              <a:spcPts val="0"/>
            </a:spcAft>
            <a:buFont typeface="+mj-lt"/>
            <a:buAutoNum type="romanLcPeriod"/>
          </a:pPr>
          <a:r>
            <a:rPr lang="en-US" sz="1100">
              <a:effectLst/>
              <a:latin typeface="Calibri" panose="020F0502020204030204" pitchFamily="34" charset="0"/>
              <a:ea typeface="Calibri" panose="020F0502020204030204" pitchFamily="34" charset="0"/>
              <a:cs typeface="Times New Roman" panose="02020603050405020304" pitchFamily="18" charset="0"/>
            </a:rPr>
            <a:t>Row 26: Cost Savings (calculated field):  Year-by-year O&amp;M savings compared to "Do Nothing" alternative (Cost Savings Formula: "Do Nothing" row 4 minus</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"Alt. 1 (,2,3)"</a:t>
          </a:r>
          <a:r>
            <a:rPr lang="en-US" sz="1100">
              <a:effectLst/>
              <a:latin typeface="Calibri" panose="020F0502020204030204" pitchFamily="34" charset="0"/>
              <a:ea typeface="Calibri" panose="020F0502020204030204" pitchFamily="34" charset="0"/>
              <a:cs typeface="Times New Roman" panose="02020603050405020304" pitchFamily="18" charset="0"/>
            </a:rPr>
            <a:t> row 19)</a:t>
          </a:r>
        </a:p>
        <a:p>
          <a:pPr marL="1143000" marR="0" lvl="2" indent="-228600">
            <a:lnSpc>
              <a:spcPct val="107000"/>
            </a:lnSpc>
            <a:spcBef>
              <a:spcPts val="0"/>
            </a:spcBef>
            <a:spcAft>
              <a:spcPts val="0"/>
            </a:spcAft>
            <a:buFont typeface="+mj-lt"/>
            <a:buAutoNum type="romanLcPeriod"/>
          </a:pPr>
          <a:r>
            <a:rPr lang="en-US" sz="1100">
              <a:effectLst/>
              <a:latin typeface="Calibri" panose="020F0502020204030204" pitchFamily="34" charset="0"/>
              <a:ea typeface="Calibri" panose="020F0502020204030204" pitchFamily="34" charset="0"/>
              <a:cs typeface="Times New Roman" panose="02020603050405020304" pitchFamily="18" charset="0"/>
            </a:rPr>
            <a:t>Row 27: Cost Avoidance:  If we select this alternative, we will AVOID certain costs associated with the “Do Nothing” scenario.</a:t>
          </a:r>
        </a:p>
        <a:p>
          <a:pPr marL="1143000" marR="0" lvl="2" indent="-228600">
            <a:lnSpc>
              <a:spcPct val="107000"/>
            </a:lnSpc>
            <a:spcBef>
              <a:spcPts val="0"/>
            </a:spcBef>
            <a:spcAft>
              <a:spcPts val="0"/>
            </a:spcAft>
            <a:buFont typeface="+mj-lt"/>
            <a:buAutoNum type="romanLcPeriod"/>
          </a:pPr>
          <a:r>
            <a:rPr lang="en-US" sz="1100">
              <a:effectLst/>
              <a:latin typeface="Calibri" panose="020F0502020204030204" pitchFamily="34" charset="0"/>
              <a:ea typeface="Calibri" panose="020F0502020204030204" pitchFamily="34" charset="0"/>
              <a:cs typeface="Times New Roman" panose="02020603050405020304" pitchFamily="18" charset="0"/>
            </a:rPr>
            <a:t>Row 28: Increased Revenues:  If we select this alternative, our organization will collect additional revenues, compared to "Do Nothing".</a:t>
          </a:r>
        </a:p>
        <a:p>
          <a:pPr marL="1143000" marR="0" lvl="2" indent="-228600">
            <a:lnSpc>
              <a:spcPct val="107000"/>
            </a:lnSpc>
            <a:spcBef>
              <a:spcPts val="0"/>
            </a:spcBef>
            <a:spcAft>
              <a:spcPts val="0"/>
            </a:spcAft>
            <a:buFont typeface="+mj-lt"/>
            <a:buAutoNum type="romanLcPeriod"/>
          </a:pPr>
          <a:r>
            <a:rPr lang="en-US" sz="1100">
              <a:effectLst/>
              <a:latin typeface="Calibri" panose="020F0502020204030204" pitchFamily="34" charset="0"/>
              <a:ea typeface="Calibri" panose="020F0502020204030204" pitchFamily="34" charset="0"/>
              <a:cs typeface="Times New Roman" panose="02020603050405020304" pitchFamily="18" charset="0"/>
            </a:rPr>
            <a:t>Row 29: Other cost savings, cost avoidance or increased revenues.  Explain the savings and the calculations.</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Row 37: Note the cumulative Return on Investment (ROI) is calculated.  ROI = (benefit - project cost)/project cost</a:t>
          </a:r>
        </a:p>
        <a:p>
          <a:pPr marL="1143000" marR="0" lvl="2" indent="-228600">
            <a:lnSpc>
              <a:spcPct val="107000"/>
            </a:lnSpc>
            <a:spcBef>
              <a:spcPts val="0"/>
            </a:spcBef>
            <a:spcAft>
              <a:spcPts val="800"/>
            </a:spcAft>
            <a:buFont typeface="+mj-lt"/>
            <a:buAutoNum type="romanLcPeriod"/>
          </a:pPr>
          <a:r>
            <a:rPr lang="en-US" sz="1100">
              <a:effectLst/>
              <a:latin typeface="Calibri" panose="020F0502020204030204" pitchFamily="34" charset="0"/>
              <a:ea typeface="Calibri" panose="020F0502020204030204" pitchFamily="34" charset="0"/>
              <a:cs typeface="Times New Roman" panose="02020603050405020304" pitchFamily="18" charset="0"/>
            </a:rPr>
            <a:t>Note that the breakeven year can be determined where the ROI changes from a negative % to a positive %.	(To simplify</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this, select the first year where (if) the ROI is a positive percentage.)  </a:t>
          </a:r>
          <a:r>
            <a:rPr lang="en-US" sz="1100">
              <a:effectLst/>
              <a:latin typeface="Calibri" panose="020F0502020204030204" pitchFamily="34" charset="0"/>
              <a:ea typeface="Calibri" panose="020F0502020204030204" pitchFamily="34" charset="0"/>
              <a:cs typeface="Times New Roman" panose="02020603050405020304" pitchFamily="18" charset="0"/>
            </a:rPr>
            <a:t>Input the breakeven year on the Summary tab, row 25.</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Note: If,</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for some reason, </a:t>
          </a:r>
          <a:r>
            <a:rPr lang="en-US" sz="1100">
              <a:effectLst/>
              <a:latin typeface="Calibri" panose="020F0502020204030204" pitchFamily="34" charset="0"/>
              <a:ea typeface="Calibri" panose="020F0502020204030204" pitchFamily="34" charset="0"/>
              <a:cs typeface="Times New Roman" panose="02020603050405020304" pitchFamily="18" charset="0"/>
            </a:rPr>
            <a:t>you need to unlock certain cells, please contact your PMD Consultant.  Note that if a PM unlocks the sheet, then it could really damage the formulas and linkages across all</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of the sheets. </a:t>
          </a:r>
          <a:r>
            <a:rPr lang="en-US" sz="1100">
              <a:effectLst/>
              <a:latin typeface="Calibri" panose="020F0502020204030204" pitchFamily="34" charset="0"/>
              <a:ea typeface="Calibri" panose="020F0502020204030204" pitchFamily="34" charset="0"/>
              <a:cs typeface="Times New Roman" panose="02020603050405020304" pitchFamily="18" charset="0"/>
            </a:rPr>
            <a:t>The password to unlock cells is: CBA.</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50799</xdr:colOff>
      <xdr:row>0</xdr:row>
      <xdr:rowOff>130175</xdr:rowOff>
    </xdr:from>
    <xdr:to>
      <xdr:col>15</xdr:col>
      <xdr:colOff>142875</xdr:colOff>
      <xdr:row>21</xdr:row>
      <xdr:rowOff>9525</xdr:rowOff>
    </xdr:to>
    <xdr:sp macro="" textlink="">
      <xdr:nvSpPr>
        <xdr:cNvPr id="2" name="TextBox 1">
          <a:extLst>
            <a:ext uri="{FF2B5EF4-FFF2-40B4-BE49-F238E27FC236}">
              <a16:creationId xmlns:a16="http://schemas.microsoft.com/office/drawing/2014/main" id="{29CF7E9D-6F75-4175-8775-15A5D265DBA9}"/>
            </a:ext>
          </a:extLst>
        </xdr:cNvPr>
        <xdr:cNvSpPr txBox="1"/>
      </xdr:nvSpPr>
      <xdr:spPr>
        <a:xfrm>
          <a:off x="231774" y="130175"/>
          <a:ext cx="12217401" cy="32797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Below are some key facts and figures with which you should determine the preferred solution</a:t>
          </a:r>
          <a:r>
            <a:rPr lang="en-US" sz="1100" b="1">
              <a:solidFill>
                <a:schemeClr val="dk1"/>
              </a:solidFill>
              <a:effectLst/>
              <a:latin typeface="+mn-lt"/>
              <a:ea typeface="+mn-ea"/>
              <a:cs typeface="+mn-cs"/>
            </a:rPr>
            <a:t>, based solely on economic factors</a:t>
          </a:r>
          <a:r>
            <a:rPr lang="en-US" sz="1100">
              <a:solidFill>
                <a:schemeClr val="dk1"/>
              </a:solidFill>
              <a:effectLst/>
              <a:latin typeface="+mn-lt"/>
              <a:ea typeface="+mn-ea"/>
              <a:cs typeface="+mn-cs"/>
            </a:rPr>
            <a:t> The CBA will suggest which alternative – including “Doing Nothing” makes the most sense financially.  The best financial alternative might not be the one we eventually choose.</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So here we go:</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Here at XYZ Agency, we have been performing the Citizen Enrollment using a paper-based, manually-intensive process for as long as anyone can remember.  We now have the opportunity to leverage 21</a:t>
          </a:r>
          <a:r>
            <a:rPr lang="en-US" sz="1100" baseline="30000">
              <a:solidFill>
                <a:schemeClr val="dk1"/>
              </a:solidFill>
              <a:effectLst/>
              <a:latin typeface="+mn-lt"/>
              <a:ea typeface="+mn-ea"/>
              <a:cs typeface="+mn-cs"/>
            </a:rPr>
            <a:t>st</a:t>
          </a:r>
          <a:r>
            <a:rPr lang="en-US" sz="1100">
              <a:solidFill>
                <a:schemeClr val="dk1"/>
              </a:solidFill>
              <a:effectLst/>
              <a:latin typeface="+mn-lt"/>
              <a:ea typeface="+mn-ea"/>
              <a:cs typeface="+mn-cs"/>
            </a:rPr>
            <a:t> Century technology and develop and implement a new system to automate 90% of the Citizen Enrollment function.</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We have been evaluating three different solutions, all of which appear to satisfy the functional requirements.  Each solution has a cost estimate to purchase/build and implement the product, and each solution requires significant money to operate the product and maintain it year after year.  So I would like to see some sort of financial comparison between the three alternatives, and for that matter, whether we simply would be better off just to keep on doing what we’ve been doing and not invest millions of dollars in an IT project at this time.</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As a </a:t>
          </a:r>
          <a:r>
            <a:rPr lang="en-US" sz="1100" u="sng">
              <a:solidFill>
                <a:schemeClr val="dk1"/>
              </a:solidFill>
              <a:effectLst/>
              <a:latin typeface="+mn-lt"/>
              <a:ea typeface="+mn-ea"/>
              <a:cs typeface="+mn-cs"/>
            </a:rPr>
            <a:t>baseline</a:t>
          </a:r>
          <a:r>
            <a:rPr lang="en-US" sz="1100">
              <a:solidFill>
                <a:schemeClr val="dk1"/>
              </a:solidFill>
              <a:effectLst/>
              <a:latin typeface="+mn-lt"/>
              <a:ea typeface="+mn-ea"/>
              <a:cs typeface="+mn-cs"/>
            </a:rPr>
            <a:t>, our finance department tells me that the current way we do the Citizen Enrollment function costs our agency $900,000 per year.  The $900,000 includes FTE salaries, temp workers, facilities, supplies</a:t>
          </a:r>
          <a:r>
            <a:rPr lang="en-US" sz="1100" baseline="0">
              <a:solidFill>
                <a:schemeClr val="dk1"/>
              </a:solidFill>
              <a:effectLst/>
              <a:latin typeface="+mn-lt"/>
              <a:ea typeface="+mn-ea"/>
              <a:cs typeface="+mn-cs"/>
            </a:rPr>
            <a:t> - - basically the entire cost to perform this function</a:t>
          </a:r>
          <a:r>
            <a:rPr lang="en-US" sz="1100">
              <a:solidFill>
                <a:schemeClr val="dk1"/>
              </a:solidFill>
              <a:effectLst/>
              <a:latin typeface="+mn-lt"/>
              <a:ea typeface="+mn-ea"/>
              <a:cs typeface="+mn-cs"/>
            </a:rPr>
            <a:t>.  For this comparison, we do not see that cost increasing for the next ten years.  Let’s consider this baseline our “</a:t>
          </a:r>
          <a:r>
            <a:rPr lang="en-US" sz="1100" u="sng">
              <a:solidFill>
                <a:schemeClr val="dk1"/>
              </a:solidFill>
              <a:effectLst/>
              <a:latin typeface="+mn-lt"/>
              <a:ea typeface="+mn-ea"/>
              <a:cs typeface="+mn-cs"/>
            </a:rPr>
            <a:t>Do Nothing</a:t>
          </a:r>
          <a:r>
            <a:rPr lang="en-US" sz="1100">
              <a:solidFill>
                <a:schemeClr val="dk1"/>
              </a:solidFill>
              <a:effectLst/>
              <a:latin typeface="+mn-lt"/>
              <a:ea typeface="+mn-ea"/>
              <a:cs typeface="+mn-cs"/>
            </a:rPr>
            <a:t>” alternative..</a:t>
          </a:r>
        </a:p>
      </xdr:txBody>
    </xdr:sp>
    <xdr:clientData/>
  </xdr:twoCellAnchor>
  <xdr:twoCellAnchor>
    <xdr:from>
      <xdr:col>1</xdr:col>
      <xdr:colOff>15875</xdr:colOff>
      <xdr:row>35</xdr:row>
      <xdr:rowOff>19051</xdr:rowOff>
    </xdr:from>
    <xdr:to>
      <xdr:col>15</xdr:col>
      <xdr:colOff>190500</xdr:colOff>
      <xdr:row>39</xdr:row>
      <xdr:rowOff>38101</xdr:rowOff>
    </xdr:to>
    <xdr:sp macro="" textlink="">
      <xdr:nvSpPr>
        <xdr:cNvPr id="3" name="TextBox 2">
          <a:extLst>
            <a:ext uri="{FF2B5EF4-FFF2-40B4-BE49-F238E27FC236}">
              <a16:creationId xmlns:a16="http://schemas.microsoft.com/office/drawing/2014/main" id="{9E589720-7E50-431F-92F2-C443C185C488}"/>
            </a:ext>
          </a:extLst>
        </xdr:cNvPr>
        <xdr:cNvSpPr txBox="1"/>
      </xdr:nvSpPr>
      <xdr:spPr>
        <a:xfrm>
          <a:off x="196850" y="5734051"/>
          <a:ext cx="12299950" cy="6667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Alternative 1:</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Our IT Department has put together a proposed solution that we would build </a:t>
          </a:r>
          <a:r>
            <a:rPr lang="en-US" sz="1100" u="sng">
              <a:solidFill>
                <a:schemeClr val="dk1"/>
              </a:solidFill>
              <a:effectLst/>
              <a:latin typeface="+mn-lt"/>
              <a:ea typeface="+mn-ea"/>
              <a:cs typeface="+mn-cs"/>
            </a:rPr>
            <a:t>In House</a:t>
          </a:r>
          <a:r>
            <a:rPr lang="en-US" sz="1100">
              <a:solidFill>
                <a:schemeClr val="dk1"/>
              </a:solidFill>
              <a:effectLst/>
              <a:latin typeface="+mn-lt"/>
              <a:ea typeface="+mn-ea"/>
              <a:cs typeface="+mn-cs"/>
            </a:rPr>
            <a:t>; they say that it will be a two year project, and they gave me an estimate of the cost; see</a:t>
          </a:r>
          <a:r>
            <a:rPr lang="en-US" sz="1100" baseline="0">
              <a:solidFill>
                <a:schemeClr val="dk1"/>
              </a:solidFill>
              <a:effectLst/>
              <a:latin typeface="+mn-lt"/>
              <a:ea typeface="+mn-ea"/>
              <a:cs typeface="+mn-cs"/>
            </a:rPr>
            <a:t> below</a:t>
          </a:r>
          <a:r>
            <a:rPr lang="en-US" sz="1100">
              <a:solidFill>
                <a:schemeClr val="dk1"/>
              </a:solidFill>
              <a:effectLst/>
              <a:latin typeface="+mn-lt"/>
              <a:ea typeface="+mn-ea"/>
              <a:cs typeface="+mn-cs"/>
            </a:rPr>
            <a:t>.  IT also estimate that it will cost $300,000 per year to operate and maintain.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With this alternative, we figure that we can collect an extra $100,000 of revenues per year compared to today.</a:t>
          </a:r>
          <a:endParaRPr lang="en-US">
            <a:effectLst/>
          </a:endParaRPr>
        </a:p>
        <a:p>
          <a:endParaRPr lang="en-US" sz="1100"/>
        </a:p>
      </xdr:txBody>
    </xdr:sp>
    <xdr:clientData/>
  </xdr:twoCellAnchor>
  <xdr:twoCellAnchor>
    <xdr:from>
      <xdr:col>1</xdr:col>
      <xdr:colOff>9525</xdr:colOff>
      <xdr:row>55</xdr:row>
      <xdr:rowOff>142874</xdr:rowOff>
    </xdr:from>
    <xdr:to>
      <xdr:col>16</xdr:col>
      <xdr:colOff>596900</xdr:colOff>
      <xdr:row>62</xdr:row>
      <xdr:rowOff>9524</xdr:rowOff>
    </xdr:to>
    <xdr:sp macro="" textlink="">
      <xdr:nvSpPr>
        <xdr:cNvPr id="4" name="TextBox 3">
          <a:extLst>
            <a:ext uri="{FF2B5EF4-FFF2-40B4-BE49-F238E27FC236}">
              <a16:creationId xmlns:a16="http://schemas.microsoft.com/office/drawing/2014/main" id="{4E03D64C-7944-41E3-89C7-93E103BBFDE3}"/>
            </a:ext>
          </a:extLst>
        </xdr:cNvPr>
        <xdr:cNvSpPr txBox="1"/>
      </xdr:nvSpPr>
      <xdr:spPr>
        <a:xfrm>
          <a:off x="190500" y="9115424"/>
          <a:ext cx="13322300" cy="10001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Alternative 2: is a scenario where we conduct a competitive RFP which results in a two-year project, and altogether it costs $1,666,000. </a:t>
          </a:r>
        </a:p>
        <a:p>
          <a:r>
            <a:rPr lang="en-US" sz="1100">
              <a:solidFill>
                <a:schemeClr val="dk1"/>
              </a:solidFill>
              <a:effectLst/>
              <a:latin typeface="+mn-lt"/>
              <a:ea typeface="+mn-ea"/>
              <a:cs typeface="+mn-cs"/>
            </a:rPr>
            <a:t>Year after year, the O&amp;M costs $425,000.  </a:t>
          </a:r>
        </a:p>
        <a:p>
          <a:r>
            <a:rPr lang="en-US" sz="1100">
              <a:solidFill>
                <a:schemeClr val="dk1"/>
              </a:solidFill>
              <a:effectLst/>
              <a:latin typeface="+mn-lt"/>
              <a:ea typeface="+mn-ea"/>
              <a:cs typeface="+mn-cs"/>
            </a:rPr>
            <a:t>Note that we have done a little market research, and we believe that a two-year project is definitely do-able, but it won't roll out until FY2027 as a result of the extended duration</a:t>
          </a:r>
          <a:r>
            <a:rPr lang="en-US" sz="1100" baseline="0">
              <a:solidFill>
                <a:schemeClr val="dk1"/>
              </a:solidFill>
              <a:effectLst/>
              <a:latin typeface="+mn-lt"/>
              <a:ea typeface="+mn-ea"/>
              <a:cs typeface="+mn-cs"/>
            </a:rPr>
            <a:t> it takes </a:t>
          </a:r>
          <a:r>
            <a:rPr lang="en-US" sz="1100">
              <a:solidFill>
                <a:schemeClr val="dk1"/>
              </a:solidFill>
              <a:effectLst/>
              <a:latin typeface="+mn-lt"/>
              <a:ea typeface="+mn-ea"/>
              <a:cs typeface="+mn-cs"/>
            </a:rPr>
            <a:t>to run the complete RFP-to-contract process, so we wouldn’t be able to begin the project until FY2025. </a:t>
          </a:r>
        </a:p>
        <a:p>
          <a:r>
            <a:rPr lang="en-US" sz="1100">
              <a:solidFill>
                <a:schemeClr val="dk1"/>
              </a:solidFill>
              <a:effectLst/>
              <a:latin typeface="+mn-lt"/>
              <a:ea typeface="+mn-ea"/>
              <a:cs typeface="+mn-cs"/>
            </a:rPr>
            <a:t> The new system will not roll out until FY27.  With this alternative,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we can collect an extra $200,000 of revenues per year compared to today.</a:t>
          </a:r>
        </a:p>
      </xdr:txBody>
    </xdr:sp>
    <xdr:clientData/>
  </xdr:twoCellAnchor>
  <xdr:twoCellAnchor>
    <xdr:from>
      <xdr:col>1</xdr:col>
      <xdr:colOff>0</xdr:colOff>
      <xdr:row>81</xdr:row>
      <xdr:rowOff>0</xdr:rowOff>
    </xdr:from>
    <xdr:to>
      <xdr:col>16</xdr:col>
      <xdr:colOff>587375</xdr:colOff>
      <xdr:row>85</xdr:row>
      <xdr:rowOff>130175</xdr:rowOff>
    </xdr:to>
    <xdr:sp macro="" textlink="">
      <xdr:nvSpPr>
        <xdr:cNvPr id="6" name="TextBox 5">
          <a:extLst>
            <a:ext uri="{FF2B5EF4-FFF2-40B4-BE49-F238E27FC236}">
              <a16:creationId xmlns:a16="http://schemas.microsoft.com/office/drawing/2014/main" id="{5055047E-24F2-40A1-A7FE-D19A16F749A5}"/>
            </a:ext>
          </a:extLst>
        </xdr:cNvPr>
        <xdr:cNvSpPr txBox="1"/>
      </xdr:nvSpPr>
      <xdr:spPr>
        <a:xfrm>
          <a:off x="609600" y="12738100"/>
          <a:ext cx="12074525" cy="790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Alternative 3:</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Another department in our agency is already using the vendor’s solution, and there would be no need to purchase additional software licenses in order for the vendor to configure a solution.  </a:t>
          </a:r>
        </a:p>
        <a:p>
          <a:r>
            <a:rPr lang="en-US" sz="1100">
              <a:solidFill>
                <a:schemeClr val="dk1"/>
              </a:solidFill>
              <a:effectLst/>
              <a:latin typeface="+mn-lt"/>
              <a:ea typeface="+mn-ea"/>
              <a:cs typeface="+mn-cs"/>
            </a:rPr>
            <a:t>It is just a one-year project, and</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it costs $1,200,000. </a:t>
          </a:r>
        </a:p>
        <a:p>
          <a:r>
            <a:rPr lang="en-US" sz="1100">
              <a:solidFill>
                <a:schemeClr val="dk1"/>
              </a:solidFill>
              <a:effectLst/>
              <a:latin typeface="+mn-lt"/>
              <a:ea typeface="+mn-ea"/>
              <a:cs typeface="+mn-cs"/>
            </a:rPr>
            <a:t>This alternative incurs year after year O&amp;M costs of $666,000.  With this alternative, we figure that we can collect an extra $100,000 of revenue per year compared to today.</a:t>
          </a:r>
        </a:p>
      </xdr:txBody>
    </xdr:sp>
    <xdr:clientData/>
  </xdr:twoCellAnchor>
  <xdr:twoCellAnchor>
    <xdr:from>
      <xdr:col>1</xdr:col>
      <xdr:colOff>0</xdr:colOff>
      <xdr:row>103</xdr:row>
      <xdr:rowOff>0</xdr:rowOff>
    </xdr:from>
    <xdr:to>
      <xdr:col>16</xdr:col>
      <xdr:colOff>587375</xdr:colOff>
      <xdr:row>107</xdr:row>
      <xdr:rowOff>130175</xdr:rowOff>
    </xdr:to>
    <xdr:sp macro="" textlink="">
      <xdr:nvSpPr>
        <xdr:cNvPr id="9" name="TextBox 8">
          <a:extLst>
            <a:ext uri="{FF2B5EF4-FFF2-40B4-BE49-F238E27FC236}">
              <a16:creationId xmlns:a16="http://schemas.microsoft.com/office/drawing/2014/main" id="{AD6A6514-84A1-4E56-BE0C-392F2043BD12}"/>
            </a:ext>
          </a:extLst>
        </xdr:cNvPr>
        <xdr:cNvSpPr txBox="1"/>
      </xdr:nvSpPr>
      <xdr:spPr>
        <a:xfrm>
          <a:off x="609600" y="16217900"/>
          <a:ext cx="12074525" cy="790575"/>
        </a:xfrm>
        <a:prstGeom prst="rect">
          <a:avLst/>
        </a:prstGeom>
        <a:solidFill>
          <a:sysClr val="window" lastClr="FFFFFF"/>
        </a:solidFill>
        <a:ln w="9525" cmpd="sng">
          <a:solidFill>
            <a:schemeClr val="tx1"/>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mn-lt"/>
              <a:ea typeface="+mn-ea"/>
              <a:cs typeface="+mn-cs"/>
            </a:rPr>
            <a:t>Notice that we have to be careful to make this an apples-to-apples comparison, which includes at least six years of O&amp;M (this is a DPB requirement).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mn-lt"/>
              <a:ea typeface="+mn-ea"/>
              <a:cs typeface="+mn-cs"/>
            </a:rPr>
            <a:t>Two of the alternative projects require a two-year project; one of the alternatives requires a one-year project (</a:t>
          </a:r>
          <a:r>
            <a:rPr lang="en-US" sz="1100" noProof="0">
              <a:solidFill>
                <a:schemeClr val="dk1"/>
              </a:solidFill>
              <a:effectLst/>
              <a:latin typeface="+mn-lt"/>
              <a:ea typeface="+mn-ea"/>
              <a:cs typeface="+mn-cs"/>
            </a:rPr>
            <a:t>after</a:t>
          </a:r>
          <a:r>
            <a:rPr kumimoji="0" lang="en-US" sz="1100" b="0" i="0" u="none" strike="noStrike" kern="0" cap="none" spc="0" normalizeH="0" baseline="0" noProof="0">
              <a:ln>
                <a:noFill/>
              </a:ln>
              <a:solidFill>
                <a:sysClr val="windowText" lastClr="000000"/>
              </a:solidFill>
              <a:effectLst/>
              <a:uLnTx/>
              <a:uFillTx/>
              <a:latin typeface="+mn-lt"/>
              <a:ea typeface="+mn-ea"/>
              <a:cs typeface="+mn-cs"/>
            </a:rPr>
            <a:t> conducting a 1-year procurement-to-contract process), and of course, “Do Nothing” requires no project at all.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mn-lt"/>
              <a:ea typeface="+mn-ea"/>
              <a:cs typeface="+mn-cs"/>
            </a:rPr>
            <a:t>Therefore, we have to make the time </a:t>
          </a:r>
          <a:r>
            <a:rPr kumimoji="0" lang="en-US" sz="1100" b="0" i="0" u="sng" strike="noStrike" kern="0" cap="none" spc="0" normalizeH="0" baseline="0" noProof="0">
              <a:ln>
                <a:noFill/>
              </a:ln>
              <a:solidFill>
                <a:sysClr val="windowText" lastClr="000000"/>
              </a:solidFill>
              <a:effectLst/>
              <a:uLnTx/>
              <a:uFillTx/>
              <a:latin typeface="+mn-lt"/>
              <a:ea typeface="+mn-ea"/>
              <a:cs typeface="+mn-cs"/>
            </a:rPr>
            <a:t>period of analysis equal for all of the possibilities</a:t>
          </a:r>
          <a:r>
            <a:rPr kumimoji="0" lang="en-US" sz="1100" b="0" i="0" u="none" strike="noStrike" kern="0" cap="none" spc="0" normalizeH="0" baseline="0" noProof="0">
              <a:ln>
                <a:noFill/>
              </a:ln>
              <a:solidFill>
                <a:sysClr val="windowText" lastClr="000000"/>
              </a:solidFill>
              <a:effectLst/>
              <a:uLnTx/>
              <a:uFillTx/>
              <a:latin typeface="+mn-lt"/>
              <a:ea typeface="+mn-ea"/>
              <a:cs typeface="+mn-cs"/>
            </a:rPr>
            <a:t>.  That means we are looking at a </a:t>
          </a:r>
          <a:r>
            <a:rPr kumimoji="0" lang="en-US" sz="1100" b="0" i="0" u="sng" strike="noStrike" kern="0" cap="none" spc="0" normalizeH="0" baseline="0" noProof="0">
              <a:ln>
                <a:noFill/>
              </a:ln>
              <a:solidFill>
                <a:sysClr val="windowText" lastClr="000000"/>
              </a:solidFill>
              <a:effectLst/>
              <a:uLnTx/>
              <a:uFillTx/>
              <a:latin typeface="+mn-lt"/>
              <a:ea typeface="+mn-ea"/>
              <a:cs typeface="+mn-cs"/>
            </a:rPr>
            <a:t>9-year comparison</a:t>
          </a:r>
          <a:r>
            <a:rPr kumimoji="0" lang="en-US" sz="1100" b="0" i="0" u="none" strike="noStrike" kern="0" cap="none" spc="0" normalizeH="0" baseline="0" noProof="0">
              <a:ln>
                <a:noFill/>
              </a:ln>
              <a:solidFill>
                <a:sysClr val="windowText" lastClr="000000"/>
              </a:solidFill>
              <a:effectLst/>
              <a:uLnTx/>
              <a:uFillTx/>
              <a:latin typeface="+mn-lt"/>
              <a:ea typeface="+mn-ea"/>
              <a:cs typeface="+mn-cs"/>
            </a:rPr>
            <a:t> (FY24 - FY32).</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mn-lt"/>
              <a:ea typeface="+mn-ea"/>
              <a:cs typeface="+mn-cs"/>
            </a:rPr>
            <a:t>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6"/>
  <sheetViews>
    <sheetView tabSelected="1" view="pageLayout" zoomScaleNormal="100" workbookViewId="0">
      <selection activeCell="K63" sqref="K63"/>
    </sheetView>
  </sheetViews>
  <sheetFormatPr defaultColWidth="9.109375" defaultRowHeight="13.2" x14ac:dyDescent="0.25"/>
  <cols>
    <col min="1" max="1" width="26.44140625" style="27" customWidth="1"/>
    <col min="2" max="5" width="16" style="28" customWidth="1"/>
    <col min="6" max="16384" width="9.109375" style="27"/>
  </cols>
  <sheetData>
    <row r="1" spans="1:7" s="26" customFormat="1" ht="52.5" customHeight="1" thickBot="1" x14ac:dyDescent="0.9">
      <c r="A1" s="118" t="s">
        <v>24</v>
      </c>
      <c r="B1" s="118"/>
      <c r="C1" s="119" t="s">
        <v>79</v>
      </c>
      <c r="D1" s="120"/>
      <c r="E1" s="120"/>
      <c r="F1" s="121"/>
    </row>
    <row r="2" spans="1:7" ht="13.8" thickBot="1" x14ac:dyDescent="0.3">
      <c r="A2" s="88" t="s">
        <v>75</v>
      </c>
    </row>
    <row r="3" spans="1:7" ht="13.8" thickBot="1" x14ac:dyDescent="0.3">
      <c r="B3" s="87" t="s">
        <v>67</v>
      </c>
      <c r="C3" s="90"/>
      <c r="D3" s="86">
        <v>9</v>
      </c>
      <c r="E3" s="91" t="s">
        <v>66</v>
      </c>
    </row>
    <row r="4" spans="1:7" ht="13.8" thickBot="1" x14ac:dyDescent="0.3">
      <c r="A4" s="29"/>
      <c r="B4" s="81" t="s">
        <v>10</v>
      </c>
      <c r="C4" s="81" t="s">
        <v>76</v>
      </c>
      <c r="D4" s="81" t="s">
        <v>77</v>
      </c>
      <c r="E4" s="81" t="s">
        <v>78</v>
      </c>
    </row>
    <row r="5" spans="1:7" ht="13.8" thickBot="1" x14ac:dyDescent="0.3">
      <c r="A5" s="30" t="s">
        <v>11</v>
      </c>
      <c r="B5" s="74" t="s">
        <v>38</v>
      </c>
      <c r="C5" s="31">
        <f>'Alt 1.'!M16</f>
        <v>2560000</v>
      </c>
      <c r="D5" s="92">
        <f>'Alt 2.'!M16</f>
        <v>1666000</v>
      </c>
      <c r="E5" s="32">
        <f>'Alt 3.'!M16</f>
        <v>1200000</v>
      </c>
    </row>
    <row r="6" spans="1:7" ht="13.8" hidden="1" thickTop="1" x14ac:dyDescent="0.25">
      <c r="A6" s="33" t="s">
        <v>41</v>
      </c>
      <c r="B6" s="13" t="e">
        <f>'Do Nothing'!#REF!</f>
        <v>#REF!</v>
      </c>
      <c r="C6" s="18" t="e">
        <f>'Alt 1.'!#REF!</f>
        <v>#REF!</v>
      </c>
      <c r="D6" s="93" t="e">
        <f>'Alt 2.'!#REF!</f>
        <v>#REF!</v>
      </c>
      <c r="E6" s="19" t="e">
        <f>'Alt 3.'!#REF!</f>
        <v>#REF!</v>
      </c>
    </row>
    <row r="7" spans="1:7" hidden="1" x14ac:dyDescent="0.25">
      <c r="A7" s="33" t="s">
        <v>42</v>
      </c>
      <c r="B7" s="13" t="e">
        <f>'Do Nothing'!#REF!</f>
        <v>#REF!</v>
      </c>
      <c r="C7" s="18" t="e">
        <f>'Alt 1.'!#REF!</f>
        <v>#REF!</v>
      </c>
      <c r="D7" s="93" t="e">
        <f>'Alt 2.'!#REF!</f>
        <v>#REF!</v>
      </c>
      <c r="E7" s="19" t="e">
        <f>'Alt 3.'!#REF!</f>
        <v>#REF!</v>
      </c>
    </row>
    <row r="8" spans="1:7" hidden="1" x14ac:dyDescent="0.25">
      <c r="A8" s="33" t="s">
        <v>43</v>
      </c>
      <c r="B8" s="13" t="e">
        <f>'Do Nothing'!#REF!</f>
        <v>#REF!</v>
      </c>
      <c r="C8" s="18" t="e">
        <f>'Alt 1.'!#REF!</f>
        <v>#REF!</v>
      </c>
      <c r="D8" s="93" t="e">
        <f>'Alt 2.'!#REF!</f>
        <v>#REF!</v>
      </c>
      <c r="E8" s="19" t="e">
        <f>'Alt 3.'!#REF!</f>
        <v>#REF!</v>
      </c>
    </row>
    <row r="9" spans="1:7" hidden="1" x14ac:dyDescent="0.25">
      <c r="A9" s="33" t="s">
        <v>44</v>
      </c>
      <c r="B9" s="13">
        <f>'Do Nothing'!M4</f>
        <v>8100000</v>
      </c>
      <c r="C9" s="18">
        <f>'Alt 1.'!M18</f>
        <v>3900000</v>
      </c>
      <c r="D9" s="93">
        <f>'Alt 2.'!M18</f>
        <v>5250000</v>
      </c>
      <c r="E9" s="19">
        <f>'Alt 3.'!M18</f>
        <v>6228000</v>
      </c>
    </row>
    <row r="10" spans="1:7" hidden="1" x14ac:dyDescent="0.25">
      <c r="A10" s="33" t="s">
        <v>45</v>
      </c>
      <c r="B10" s="13" t="e">
        <f>'Do Nothing'!#REF!</f>
        <v>#REF!</v>
      </c>
      <c r="C10" s="18" t="e">
        <f>'Alt 1.'!#REF!</f>
        <v>#REF!</v>
      </c>
      <c r="D10" s="93" t="e">
        <f>'Alt 2.'!#REF!</f>
        <v>#REF!</v>
      </c>
      <c r="E10" s="19" t="e">
        <f>'Alt 3.'!#REF!</f>
        <v>#REF!</v>
      </c>
    </row>
    <row r="11" spans="1:7" hidden="1" x14ac:dyDescent="0.25">
      <c r="A11" s="33" t="s">
        <v>46</v>
      </c>
      <c r="B11" s="13" t="e">
        <f>'Do Nothing'!#REF!</f>
        <v>#REF!</v>
      </c>
      <c r="C11" s="18" t="e">
        <f>'Alt 1.'!#REF!</f>
        <v>#REF!</v>
      </c>
      <c r="D11" s="93" t="e">
        <f>'Alt 2.'!#REF!</f>
        <v>#REF!</v>
      </c>
      <c r="E11" s="19" t="e">
        <f>'Alt 3.'!#REF!</f>
        <v>#REF!</v>
      </c>
    </row>
    <row r="12" spans="1:7" hidden="1" x14ac:dyDescent="0.25">
      <c r="A12" s="33" t="s">
        <v>47</v>
      </c>
      <c r="B12" s="13" t="e">
        <f>'Do Nothing'!#REF!</f>
        <v>#REF!</v>
      </c>
      <c r="C12" s="18" t="e">
        <f>'Alt 1.'!#REF!</f>
        <v>#REF!</v>
      </c>
      <c r="D12" s="93" t="e">
        <f>'Alt 2.'!#REF!</f>
        <v>#REF!</v>
      </c>
      <c r="E12" s="19" t="e">
        <f>'Alt 3.'!#REF!</f>
        <v>#REF!</v>
      </c>
    </row>
    <row r="13" spans="1:7" hidden="1" x14ac:dyDescent="0.25">
      <c r="A13" s="33" t="s">
        <v>48</v>
      </c>
      <c r="B13" s="13" t="e">
        <f>'Do Nothing'!#REF!</f>
        <v>#REF!</v>
      </c>
      <c r="C13" s="18" t="e">
        <f>'Alt 1.'!#REF!</f>
        <v>#REF!</v>
      </c>
      <c r="D13" s="93" t="e">
        <f>'Alt 2.'!#REF!</f>
        <v>#REF!</v>
      </c>
      <c r="E13" s="19" t="e">
        <f>'Alt 3.'!#REF!</f>
        <v>#REF!</v>
      </c>
    </row>
    <row r="14" spans="1:7" hidden="1" x14ac:dyDescent="0.25">
      <c r="A14" s="33" t="s">
        <v>49</v>
      </c>
      <c r="B14" s="13" t="e">
        <f>'Do Nothing'!#REF!</f>
        <v>#REF!</v>
      </c>
      <c r="C14" s="18" t="e">
        <f>'Alt 1.'!#REF!</f>
        <v>#REF!</v>
      </c>
      <c r="D14" s="93" t="e">
        <f>'Alt 2.'!#REF!</f>
        <v>#REF!</v>
      </c>
      <c r="E14" s="19" t="e">
        <f>'Alt 3.'!#REF!</f>
        <v>#REF!</v>
      </c>
    </row>
    <row r="15" spans="1:7" s="34" customFormat="1" hidden="1" x14ac:dyDescent="0.25">
      <c r="A15" s="33" t="s">
        <v>50</v>
      </c>
      <c r="B15" s="13" t="e">
        <f>'Do Nothing'!#REF!</f>
        <v>#REF!</v>
      </c>
      <c r="C15" s="18" t="e">
        <f>'Alt 1.'!#REF!</f>
        <v>#REF!</v>
      </c>
      <c r="D15" s="93" t="e">
        <f>'Alt 2.'!#REF!</f>
        <v>#REF!</v>
      </c>
      <c r="E15" s="19" t="e">
        <f>'Alt 3.'!#REF!</f>
        <v>#REF!</v>
      </c>
      <c r="F15" s="27"/>
      <c r="G15" s="34" t="s">
        <v>12</v>
      </c>
    </row>
    <row r="16" spans="1:7" hidden="1" x14ac:dyDescent="0.25">
      <c r="A16" s="33" t="s">
        <v>51</v>
      </c>
      <c r="B16" s="13" t="e">
        <f>'Do Nothing'!#REF!</f>
        <v>#REF!</v>
      </c>
      <c r="C16" s="18" t="e">
        <f>'Alt 1.'!#REF!</f>
        <v>#REF!</v>
      </c>
      <c r="D16" s="93" t="e">
        <f>'Alt 2.'!#REF!</f>
        <v>#REF!</v>
      </c>
      <c r="E16" s="19" t="e">
        <f>'Alt 3.'!#REF!</f>
        <v>#REF!</v>
      </c>
    </row>
    <row r="17" spans="1:6" hidden="1" x14ac:dyDescent="0.25">
      <c r="A17" s="33" t="s">
        <v>52</v>
      </c>
      <c r="B17" s="13" t="e">
        <f>'Do Nothing'!#REF!</f>
        <v>#REF!</v>
      </c>
      <c r="C17" s="18" t="e">
        <f>'Alt 1.'!#REF!</f>
        <v>#REF!</v>
      </c>
      <c r="D17" s="93" t="e">
        <f>'Alt 2.'!#REF!</f>
        <v>#REF!</v>
      </c>
      <c r="E17" s="19" t="e">
        <f>'Alt 3.'!#REF!</f>
        <v>#REF!</v>
      </c>
    </row>
    <row r="18" spans="1:6" ht="14.4" thickTop="1" thickBot="1" x14ac:dyDescent="0.3">
      <c r="A18" s="30" t="s">
        <v>19</v>
      </c>
      <c r="B18" s="12">
        <f>'Do Nothing'!M5</f>
        <v>8100000</v>
      </c>
      <c r="C18" s="16">
        <f>'Alt 1.'!M20</f>
        <v>3900000</v>
      </c>
      <c r="D18" s="94">
        <f>'Alt 2.'!M20</f>
        <v>5250000</v>
      </c>
      <c r="E18" s="17">
        <f>'Alt 3.'!M20</f>
        <v>6228000</v>
      </c>
      <c r="F18" s="35"/>
    </row>
    <row r="19" spans="1:6" ht="14.4" thickTop="1" thickBot="1" x14ac:dyDescent="0.3">
      <c r="A19" s="36" t="s">
        <v>25</v>
      </c>
      <c r="B19" s="14">
        <f>'Do Nothing'!M7</f>
        <v>8100000</v>
      </c>
      <c r="C19" s="20">
        <f>'Alt 1.'!M22</f>
        <v>6460000</v>
      </c>
      <c r="D19" s="95">
        <f>'Alt 2.'!M22</f>
        <v>6916000</v>
      </c>
      <c r="E19" s="21">
        <f>'Alt 3.'!M22</f>
        <v>7428000</v>
      </c>
      <c r="F19" s="35"/>
    </row>
    <row r="20" spans="1:6" ht="12.75" hidden="1" customHeight="1" thickTop="1" x14ac:dyDescent="0.25">
      <c r="A20" s="37" t="s">
        <v>34</v>
      </c>
      <c r="B20" s="15" t="e">
        <f>'Do Nothing'!#REF!</f>
        <v>#REF!</v>
      </c>
      <c r="C20" s="22">
        <f>'Alt 1.'!M26</f>
        <v>4200000</v>
      </c>
      <c r="D20" s="96">
        <f>'Alt 2.'!M26</f>
        <v>2850000</v>
      </c>
      <c r="E20" s="23">
        <f>'Alt 3.'!M26</f>
        <v>1872000</v>
      </c>
    </row>
    <row r="21" spans="1:6" ht="12.75" hidden="1" customHeight="1" x14ac:dyDescent="0.25">
      <c r="A21" s="37" t="s">
        <v>33</v>
      </c>
      <c r="B21" s="15" t="e">
        <f>SUM('Do Nothing'!#REF!:'Do Nothing'!#REF!)</f>
        <v>#REF!</v>
      </c>
      <c r="C21" s="22" t="e">
        <f>SUM('Alt 1.'!M27:'Alt 1.'!#REF!)</f>
        <v>#REF!</v>
      </c>
      <c r="D21" s="96" t="e">
        <f>SUM('Alt 2.'!M27:'Alt 2.'!#REF!)</f>
        <v>#REF!</v>
      </c>
      <c r="E21" s="23" t="e">
        <f>SUM('Alt 3.'!M27:'Alt 3.'!#REF!)</f>
        <v>#REF!</v>
      </c>
    </row>
    <row r="22" spans="1:6" ht="13.8" thickTop="1" x14ac:dyDescent="0.25">
      <c r="A22" s="38" t="s">
        <v>36</v>
      </c>
      <c r="B22" s="74" t="s">
        <v>38</v>
      </c>
      <c r="C22" s="22">
        <f>IF('Alt 1.'!M16&gt;0,'Alt 1.'!M31,0)</f>
        <v>4900000</v>
      </c>
      <c r="D22" s="96">
        <f>IF('Alt 2.'!M16&gt;0,'Alt 2.'!M31,0)</f>
        <v>4050000</v>
      </c>
      <c r="E22" s="23">
        <f>IF('Alt 3.'!M16&gt;0,'Alt 3.'!M31,0)</f>
        <v>2672000</v>
      </c>
    </row>
    <row r="23" spans="1:6" x14ac:dyDescent="0.25">
      <c r="A23" s="38" t="s">
        <v>37</v>
      </c>
      <c r="B23" s="74" t="s">
        <v>38</v>
      </c>
      <c r="C23" s="22">
        <f>C22-C5</f>
        <v>2340000</v>
      </c>
      <c r="D23" s="96">
        <f>D22-D5</f>
        <v>2384000</v>
      </c>
      <c r="E23" s="23">
        <f>E22-E5</f>
        <v>1472000</v>
      </c>
    </row>
    <row r="24" spans="1:6" ht="13.8" thickBot="1" x14ac:dyDescent="0.3">
      <c r="A24" s="39" t="s">
        <v>32</v>
      </c>
      <c r="B24" s="75">
        <v>0</v>
      </c>
      <c r="C24" s="40">
        <f>'Alt 1.'!M37</f>
        <v>0.9140625</v>
      </c>
      <c r="D24" s="97">
        <f>'Alt 2.'!M37</f>
        <v>1.4309723889555823</v>
      </c>
      <c r="E24" s="41">
        <f>'Alt 3.'!M37</f>
        <v>1.2266666666666666</v>
      </c>
    </row>
    <row r="25" spans="1:6" ht="13.8" thickBot="1" x14ac:dyDescent="0.3">
      <c r="A25" s="36" t="s">
        <v>70</v>
      </c>
      <c r="B25" s="42" t="s">
        <v>38</v>
      </c>
      <c r="C25" s="86">
        <v>2029</v>
      </c>
      <c r="D25" s="86">
        <v>2029</v>
      </c>
      <c r="E25" s="86">
        <v>2028</v>
      </c>
    </row>
    <row r="26" spans="1:6" ht="13.8" thickTop="1" x14ac:dyDescent="0.25"/>
  </sheetData>
  <sheetProtection algorithmName="SHA-512" hashValue="tylo9UWRaZfD9sSm9R3sbjG6x9dVUw09PTZlex4qvBZAsGAIkmwA170sgynCHPieKA6zkh4sAubvSxm/DKCBNg==" saltValue="HPG4WDCRj4Q8Jy/Q/qOCFg==" spinCount="100000" sheet="1" objects="1" scenarios="1"/>
  <mergeCells count="2">
    <mergeCell ref="A1:B1"/>
    <mergeCell ref="C1:F1"/>
  </mergeCells>
  <pageMargins left="0.25" right="0.25" top="0.84375" bottom="0.75" header="0.3" footer="0.3"/>
  <pageSetup scale="72" fitToHeight="0" orientation="landscape" r:id="rId1"/>
  <headerFooter>
    <oddHeader>&amp;L&amp;G</oddHead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249977111117893"/>
    <pageSetUpPr fitToPage="1"/>
  </sheetPr>
  <dimension ref="A1:M141"/>
  <sheetViews>
    <sheetView view="pageLayout" zoomScaleNormal="100" workbookViewId="0">
      <selection activeCell="D14" sqref="D14"/>
    </sheetView>
  </sheetViews>
  <sheetFormatPr defaultColWidth="9.109375" defaultRowHeight="13.2" x14ac:dyDescent="0.25"/>
  <cols>
    <col min="1" max="1" width="17.5546875" style="27" bestFit="1" customWidth="1"/>
    <col min="2" max="2" width="22.6640625" style="27" customWidth="1"/>
    <col min="3" max="13" width="16" style="27" customWidth="1"/>
    <col min="14" max="16384" width="9.109375" style="27"/>
  </cols>
  <sheetData>
    <row r="1" spans="1:13" ht="12.75" customHeight="1" thickBot="1" x14ac:dyDescent="0.3">
      <c r="B1" s="122" t="str">
        <f>Summary!B4</f>
        <v>Do Nothing</v>
      </c>
      <c r="C1" s="1" t="s">
        <v>0</v>
      </c>
      <c r="D1" s="105" t="s">
        <v>0</v>
      </c>
      <c r="E1" s="1" t="s">
        <v>0</v>
      </c>
      <c r="F1" s="105" t="s">
        <v>0</v>
      </c>
      <c r="G1" s="1" t="s">
        <v>0</v>
      </c>
      <c r="H1" s="105" t="s">
        <v>0</v>
      </c>
      <c r="I1" s="1" t="s">
        <v>0</v>
      </c>
      <c r="J1" s="105" t="s">
        <v>0</v>
      </c>
      <c r="K1" s="1" t="s">
        <v>0</v>
      </c>
      <c r="L1" s="105" t="s">
        <v>0</v>
      </c>
      <c r="M1" s="124" t="s">
        <v>14</v>
      </c>
    </row>
    <row r="2" spans="1:13" ht="12.75" customHeight="1" thickBot="1" x14ac:dyDescent="0.3">
      <c r="B2" s="123"/>
      <c r="C2" s="89">
        <v>2024</v>
      </c>
      <c r="D2" s="106">
        <f t="shared" ref="D2:L2" si="0">C2+1</f>
        <v>2025</v>
      </c>
      <c r="E2" s="2">
        <f t="shared" si="0"/>
        <v>2026</v>
      </c>
      <c r="F2" s="106">
        <f t="shared" si="0"/>
        <v>2027</v>
      </c>
      <c r="G2" s="2">
        <f t="shared" si="0"/>
        <v>2028</v>
      </c>
      <c r="H2" s="106">
        <f t="shared" si="0"/>
        <v>2029</v>
      </c>
      <c r="I2" s="2">
        <f t="shared" si="0"/>
        <v>2030</v>
      </c>
      <c r="J2" s="106">
        <f t="shared" si="0"/>
        <v>2031</v>
      </c>
      <c r="K2" s="4">
        <f t="shared" si="0"/>
        <v>2032</v>
      </c>
      <c r="L2" s="106">
        <f t="shared" si="0"/>
        <v>2033</v>
      </c>
      <c r="M2" s="124"/>
    </row>
    <row r="3" spans="1:13" ht="12.75" customHeight="1" thickBot="1" x14ac:dyDescent="0.3">
      <c r="A3" s="125" t="s">
        <v>58</v>
      </c>
      <c r="B3" s="107" t="s">
        <v>68</v>
      </c>
      <c r="C3" s="100">
        <v>1</v>
      </c>
      <c r="D3" s="107">
        <v>2</v>
      </c>
      <c r="E3" s="101">
        <v>3</v>
      </c>
      <c r="F3" s="107">
        <v>4</v>
      </c>
      <c r="G3" s="101">
        <v>5</v>
      </c>
      <c r="H3" s="107">
        <v>6</v>
      </c>
      <c r="I3" s="101">
        <v>7</v>
      </c>
      <c r="J3" s="107">
        <v>8</v>
      </c>
      <c r="K3" s="102">
        <v>9</v>
      </c>
      <c r="L3" s="107">
        <v>10</v>
      </c>
      <c r="M3" s="46"/>
    </row>
    <row r="4" spans="1:13" ht="13.8" thickBot="1" x14ac:dyDescent="0.3">
      <c r="A4" s="126"/>
      <c r="B4" s="98" t="s">
        <v>57</v>
      </c>
      <c r="C4" s="104">
        <v>900000</v>
      </c>
      <c r="D4" s="104">
        <v>900000</v>
      </c>
      <c r="E4" s="104">
        <v>900000</v>
      </c>
      <c r="F4" s="104">
        <v>900000</v>
      </c>
      <c r="G4" s="104">
        <v>900000</v>
      </c>
      <c r="H4" s="104">
        <v>900000</v>
      </c>
      <c r="I4" s="104">
        <v>900000</v>
      </c>
      <c r="J4" s="104">
        <v>900000</v>
      </c>
      <c r="K4" s="104">
        <v>900000</v>
      </c>
      <c r="L4" s="104"/>
      <c r="M4" s="99">
        <f t="shared" ref="M4" si="1">SUM(C4:L4)</f>
        <v>8100000</v>
      </c>
    </row>
    <row r="5" spans="1:13" x14ac:dyDescent="0.25">
      <c r="A5" s="127"/>
      <c r="B5" s="44" t="s">
        <v>17</v>
      </c>
      <c r="C5" s="103">
        <f>C4</f>
        <v>900000</v>
      </c>
      <c r="D5" s="103">
        <f t="shared" ref="D5:L5" si="2">C5+D4</f>
        <v>1800000</v>
      </c>
      <c r="E5" s="103">
        <f t="shared" si="2"/>
        <v>2700000</v>
      </c>
      <c r="F5" s="103">
        <f t="shared" si="2"/>
        <v>3600000</v>
      </c>
      <c r="G5" s="103">
        <f t="shared" si="2"/>
        <v>4500000</v>
      </c>
      <c r="H5" s="103">
        <f t="shared" si="2"/>
        <v>5400000</v>
      </c>
      <c r="I5" s="103">
        <f t="shared" si="2"/>
        <v>6300000</v>
      </c>
      <c r="J5" s="103">
        <f t="shared" si="2"/>
        <v>7200000</v>
      </c>
      <c r="K5" s="103">
        <f t="shared" si="2"/>
        <v>8100000</v>
      </c>
      <c r="L5" s="103">
        <f t="shared" si="2"/>
        <v>8100000</v>
      </c>
      <c r="M5" s="48">
        <f>SUM(M4:M4)</f>
        <v>8100000</v>
      </c>
    </row>
    <row r="7" spans="1:13" ht="26.4" x14ac:dyDescent="0.25">
      <c r="A7" s="51" t="s">
        <v>26</v>
      </c>
      <c r="B7" s="52" t="s">
        <v>27</v>
      </c>
      <c r="C7" s="47">
        <f t="shared" ref="C7:M7" si="3">C5</f>
        <v>900000</v>
      </c>
      <c r="D7" s="47">
        <f t="shared" si="3"/>
        <v>1800000</v>
      </c>
      <c r="E7" s="47">
        <f t="shared" si="3"/>
        <v>2700000</v>
      </c>
      <c r="F7" s="47">
        <f t="shared" si="3"/>
        <v>3600000</v>
      </c>
      <c r="G7" s="47">
        <f t="shared" si="3"/>
        <v>4500000</v>
      </c>
      <c r="H7" s="47">
        <f t="shared" si="3"/>
        <v>5400000</v>
      </c>
      <c r="I7" s="47">
        <f t="shared" si="3"/>
        <v>6300000</v>
      </c>
      <c r="J7" s="47">
        <f t="shared" si="3"/>
        <v>7200000</v>
      </c>
      <c r="K7" s="47">
        <f t="shared" si="3"/>
        <v>8100000</v>
      </c>
      <c r="L7" s="47">
        <f t="shared" si="3"/>
        <v>8100000</v>
      </c>
      <c r="M7" s="48">
        <f t="shared" si="3"/>
        <v>8100000</v>
      </c>
    </row>
    <row r="8" spans="1:13" s="10" customFormat="1" x14ac:dyDescent="0.25"/>
    <row r="9" spans="1:13" s="10" customFormat="1" x14ac:dyDescent="0.25"/>
    <row r="10" spans="1:13" s="10" customFormat="1" x14ac:dyDescent="0.25"/>
    <row r="11" spans="1:13" s="10" customFormat="1" x14ac:dyDescent="0.25"/>
    <row r="12" spans="1:13" s="10" customFormat="1" x14ac:dyDescent="0.25"/>
    <row r="13" spans="1:13" s="10" customFormat="1" x14ac:dyDescent="0.25"/>
    <row r="14" spans="1:13" s="10" customFormat="1" x14ac:dyDescent="0.25"/>
    <row r="15" spans="1:13" s="10" customFormat="1" x14ac:dyDescent="0.25"/>
    <row r="16" spans="1:13" s="10" customFormat="1" x14ac:dyDescent="0.25"/>
    <row r="17" s="10" customFormat="1" x14ac:dyDescent="0.25"/>
    <row r="18" s="10" customFormat="1" x14ac:dyDescent="0.25"/>
    <row r="19" s="10" customFormat="1" x14ac:dyDescent="0.25"/>
    <row r="20" s="10" customFormat="1" x14ac:dyDescent="0.25"/>
    <row r="21" s="10" customFormat="1" x14ac:dyDescent="0.25"/>
    <row r="22" s="10" customFormat="1" x14ac:dyDescent="0.25"/>
    <row r="23" s="10" customFormat="1" x14ac:dyDescent="0.25"/>
    <row r="24" s="10" customFormat="1" x14ac:dyDescent="0.25"/>
    <row r="25" s="10" customFormat="1" x14ac:dyDescent="0.25"/>
    <row r="26" s="10" customFormat="1" x14ac:dyDescent="0.25"/>
    <row r="27" s="10" customFormat="1" x14ac:dyDescent="0.25"/>
    <row r="28" s="10" customFormat="1" x14ac:dyDescent="0.25"/>
    <row r="29" s="10" customFormat="1" x14ac:dyDescent="0.25"/>
    <row r="30" s="10" customFormat="1" x14ac:dyDescent="0.25"/>
    <row r="31" s="10" customFormat="1" x14ac:dyDescent="0.25"/>
    <row r="32" s="10" customFormat="1" x14ac:dyDescent="0.25"/>
    <row r="33" s="10" customFormat="1" x14ac:dyDescent="0.25"/>
    <row r="34" s="10" customFormat="1" x14ac:dyDescent="0.25"/>
    <row r="35" s="10" customFormat="1" x14ac:dyDescent="0.25"/>
    <row r="36" s="10" customFormat="1" x14ac:dyDescent="0.25"/>
    <row r="37" s="10" customFormat="1" x14ac:dyDescent="0.25"/>
    <row r="38" s="10" customFormat="1" x14ac:dyDescent="0.25"/>
    <row r="39" s="10" customFormat="1" x14ac:dyDescent="0.25"/>
    <row r="40" s="10" customFormat="1" x14ac:dyDescent="0.25"/>
    <row r="41" s="10" customFormat="1" x14ac:dyDescent="0.25"/>
    <row r="42" s="10" customFormat="1" x14ac:dyDescent="0.25"/>
    <row r="43" s="10" customFormat="1" x14ac:dyDescent="0.25"/>
    <row r="44" s="10" customFormat="1" x14ac:dyDescent="0.25"/>
    <row r="45" s="10" customFormat="1" x14ac:dyDescent="0.25"/>
    <row r="46" s="10" customFormat="1" x14ac:dyDescent="0.25"/>
    <row r="47" s="10" customFormat="1" x14ac:dyDescent="0.25"/>
    <row r="48" s="10" customFormat="1" x14ac:dyDescent="0.25"/>
    <row r="49" s="10" customFormat="1" x14ac:dyDescent="0.25"/>
    <row r="50" s="10" customFormat="1" x14ac:dyDescent="0.25"/>
    <row r="51" s="10" customFormat="1" x14ac:dyDescent="0.25"/>
    <row r="52" s="10" customFormat="1" x14ac:dyDescent="0.25"/>
    <row r="53" s="10" customFormat="1" x14ac:dyDescent="0.25"/>
    <row r="54" s="10" customFormat="1" x14ac:dyDescent="0.25"/>
    <row r="55" s="10" customFormat="1" x14ac:dyDescent="0.25"/>
    <row r="56" s="10" customFormat="1" x14ac:dyDescent="0.25"/>
    <row r="57" s="10" customFormat="1" x14ac:dyDescent="0.25"/>
    <row r="58" s="10" customFormat="1" x14ac:dyDescent="0.25"/>
    <row r="59" s="10" customFormat="1" x14ac:dyDescent="0.25"/>
    <row r="60" s="10" customFormat="1" x14ac:dyDescent="0.25"/>
    <row r="61" s="10" customFormat="1" x14ac:dyDescent="0.25"/>
    <row r="62" s="10" customFormat="1" x14ac:dyDescent="0.25"/>
    <row r="63" s="10" customFormat="1" x14ac:dyDescent="0.25"/>
    <row r="64" s="10" customFormat="1" x14ac:dyDescent="0.25"/>
    <row r="65" s="10" customFormat="1" x14ac:dyDescent="0.25"/>
    <row r="66" s="10" customFormat="1" x14ac:dyDescent="0.25"/>
    <row r="67" s="10" customFormat="1" x14ac:dyDescent="0.25"/>
    <row r="68" s="10" customFormat="1" x14ac:dyDescent="0.25"/>
    <row r="69" s="10" customFormat="1" x14ac:dyDescent="0.25"/>
    <row r="70" s="10" customFormat="1" x14ac:dyDescent="0.25"/>
    <row r="71" s="10" customFormat="1" x14ac:dyDescent="0.25"/>
    <row r="72" s="10" customFormat="1" x14ac:dyDescent="0.25"/>
    <row r="73" s="10" customFormat="1" x14ac:dyDescent="0.25"/>
    <row r="74" s="10" customFormat="1" x14ac:dyDescent="0.25"/>
    <row r="75" s="10" customFormat="1" x14ac:dyDescent="0.25"/>
    <row r="76" s="10" customFormat="1" x14ac:dyDescent="0.25"/>
    <row r="77" s="10" customFormat="1" x14ac:dyDescent="0.25"/>
    <row r="78" s="10" customFormat="1" x14ac:dyDescent="0.25"/>
    <row r="79" s="10" customFormat="1" x14ac:dyDescent="0.25"/>
    <row r="80" s="10" customFormat="1" x14ac:dyDescent="0.25"/>
    <row r="81" s="10" customFormat="1" x14ac:dyDescent="0.25"/>
    <row r="82" s="10" customFormat="1" x14ac:dyDescent="0.25"/>
    <row r="83" s="10" customFormat="1" x14ac:dyDescent="0.25"/>
    <row r="84" s="10" customFormat="1" x14ac:dyDescent="0.25"/>
    <row r="85" s="10" customFormat="1" x14ac:dyDescent="0.25"/>
    <row r="86" s="10" customFormat="1" x14ac:dyDescent="0.25"/>
    <row r="87" s="10" customFormat="1" x14ac:dyDescent="0.25"/>
    <row r="88" s="10" customFormat="1" x14ac:dyDescent="0.25"/>
    <row r="89" s="10" customFormat="1" x14ac:dyDescent="0.25"/>
    <row r="90" s="10" customFormat="1" x14ac:dyDescent="0.25"/>
    <row r="91" s="10" customFormat="1" x14ac:dyDescent="0.25"/>
    <row r="92" s="10" customFormat="1" x14ac:dyDescent="0.25"/>
    <row r="93" s="10" customFormat="1" x14ac:dyDescent="0.25"/>
    <row r="94" s="10" customFormat="1" x14ac:dyDescent="0.25"/>
    <row r="95" s="10" customFormat="1" x14ac:dyDescent="0.25"/>
    <row r="96" s="10" customFormat="1" x14ac:dyDescent="0.25"/>
    <row r="97" s="10" customFormat="1" x14ac:dyDescent="0.25"/>
    <row r="98" s="10" customFormat="1" x14ac:dyDescent="0.25"/>
    <row r="99" s="10" customFormat="1" x14ac:dyDescent="0.25"/>
    <row r="100" s="10" customFormat="1" x14ac:dyDescent="0.25"/>
    <row r="101" s="10" customFormat="1" x14ac:dyDescent="0.25"/>
    <row r="102" s="10" customFormat="1" x14ac:dyDescent="0.25"/>
    <row r="103" s="10" customFormat="1" x14ac:dyDescent="0.25"/>
    <row r="104" s="10" customFormat="1" x14ac:dyDescent="0.25"/>
    <row r="105" s="10" customFormat="1" x14ac:dyDescent="0.25"/>
    <row r="106" s="10" customFormat="1" x14ac:dyDescent="0.25"/>
    <row r="107" s="10" customFormat="1" x14ac:dyDescent="0.25"/>
    <row r="108" s="10" customFormat="1" x14ac:dyDescent="0.25"/>
    <row r="109" s="10" customFormat="1" x14ac:dyDescent="0.25"/>
    <row r="110" s="10" customFormat="1" x14ac:dyDescent="0.25"/>
    <row r="111" s="10" customFormat="1" x14ac:dyDescent="0.25"/>
    <row r="112" s="10" customFormat="1" x14ac:dyDescent="0.25"/>
    <row r="113" s="10" customFormat="1" x14ac:dyDescent="0.25"/>
    <row r="114" s="10" customFormat="1" x14ac:dyDescent="0.25"/>
    <row r="115" s="10" customFormat="1" x14ac:dyDescent="0.25"/>
    <row r="116" s="10" customFormat="1" x14ac:dyDescent="0.25"/>
    <row r="117" s="10" customFormat="1" x14ac:dyDescent="0.25"/>
    <row r="118" s="10" customFormat="1" x14ac:dyDescent="0.25"/>
    <row r="119" s="10" customFormat="1" x14ac:dyDescent="0.25"/>
    <row r="120" s="10" customFormat="1" x14ac:dyDescent="0.25"/>
    <row r="121" s="10" customFormat="1" x14ac:dyDescent="0.25"/>
    <row r="122" s="10" customFormat="1" x14ac:dyDescent="0.25"/>
    <row r="123" s="10" customFormat="1" x14ac:dyDescent="0.25"/>
    <row r="124" s="10" customFormat="1" x14ac:dyDescent="0.25"/>
    <row r="125" s="10" customFormat="1" x14ac:dyDescent="0.25"/>
    <row r="126" s="10" customFormat="1" x14ac:dyDescent="0.25"/>
    <row r="127" s="10" customFormat="1" x14ac:dyDescent="0.25"/>
    <row r="128" s="10" customFormat="1" x14ac:dyDescent="0.25"/>
    <row r="129" s="10" customFormat="1" x14ac:dyDescent="0.25"/>
    <row r="130" s="10" customFormat="1" x14ac:dyDescent="0.25"/>
    <row r="131" s="10" customFormat="1" x14ac:dyDescent="0.25"/>
    <row r="132" s="10" customFormat="1" x14ac:dyDescent="0.25"/>
    <row r="133" s="10" customFormat="1" x14ac:dyDescent="0.25"/>
    <row r="134" s="10" customFormat="1" x14ac:dyDescent="0.25"/>
    <row r="135" s="10" customFormat="1" x14ac:dyDescent="0.25"/>
    <row r="136" s="10" customFormat="1" x14ac:dyDescent="0.25"/>
    <row r="137" s="10" customFormat="1" x14ac:dyDescent="0.25"/>
    <row r="138" s="10" customFormat="1" x14ac:dyDescent="0.25"/>
    <row r="139" s="10" customFormat="1" x14ac:dyDescent="0.25"/>
    <row r="140" s="10" customFormat="1" x14ac:dyDescent="0.25"/>
    <row r="141" s="10" customFormat="1" x14ac:dyDescent="0.25"/>
  </sheetData>
  <sheetProtection algorithmName="SHA-512" hashValue="0m1w1JFIDUlnzKfLAzrJ5MhGqp5NoT4MetFi6CktsM1jdf0Gjc2FsGhq7BtiLQpnhQ6iUgaRhmQmAbl8VueFQw==" saltValue="lidRU0tllKRvtsrApAcqFg==" spinCount="100000" sheet="1" objects="1" scenarios="1"/>
  <mergeCells count="3">
    <mergeCell ref="B1:B2"/>
    <mergeCell ref="M1:M2"/>
    <mergeCell ref="A3:A5"/>
  </mergeCells>
  <pageMargins left="0.25" right="0.25" top="0.75" bottom="0.75" header="0.3" footer="0.3"/>
  <pageSetup scale="60" fitToHeight="0" orientation="landscape" r:id="rId1"/>
  <headerFooter>
    <oddHeader>&amp;L&amp;G</oddHead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M40"/>
  <sheetViews>
    <sheetView view="pageLayout" zoomScaleNormal="100" workbookViewId="0">
      <selection activeCell="E22" sqref="E22"/>
    </sheetView>
  </sheetViews>
  <sheetFormatPr defaultColWidth="9.109375" defaultRowHeight="13.2" x14ac:dyDescent="0.25"/>
  <cols>
    <col min="1" max="1" width="17.5546875" style="10" bestFit="1" customWidth="1"/>
    <col min="2" max="2" width="22.6640625" style="10" customWidth="1"/>
    <col min="3" max="13" width="16" style="10" customWidth="1"/>
    <col min="14" max="16384" width="9.109375" style="10"/>
  </cols>
  <sheetData>
    <row r="1" spans="1:13" s="27" customFormat="1" ht="13.8" x14ac:dyDescent="0.25">
      <c r="B1" s="132" t="str">
        <f>Summary!C4</f>
        <v>Alt 1:</v>
      </c>
      <c r="C1" s="1" t="s">
        <v>0</v>
      </c>
      <c r="D1" s="105" t="s">
        <v>0</v>
      </c>
      <c r="E1" s="1" t="s">
        <v>0</v>
      </c>
      <c r="F1" s="105" t="s">
        <v>0</v>
      </c>
      <c r="G1" s="1" t="s">
        <v>0</v>
      </c>
      <c r="H1" s="105" t="s">
        <v>0</v>
      </c>
      <c r="I1" s="1" t="s">
        <v>0</v>
      </c>
      <c r="J1" s="105" t="s">
        <v>0</v>
      </c>
      <c r="K1" s="3" t="s">
        <v>0</v>
      </c>
      <c r="L1" s="105" t="s">
        <v>0</v>
      </c>
      <c r="M1" s="128" t="s">
        <v>14</v>
      </c>
    </row>
    <row r="2" spans="1:13" s="27" customFormat="1" ht="14.4" thickBot="1" x14ac:dyDescent="0.3">
      <c r="B2" s="133"/>
      <c r="C2" s="2">
        <f>'Do Nothing'!C2</f>
        <v>2024</v>
      </c>
      <c r="D2" s="106">
        <f t="shared" ref="D2:L2" si="0">C2+1</f>
        <v>2025</v>
      </c>
      <c r="E2" s="2">
        <f t="shared" si="0"/>
        <v>2026</v>
      </c>
      <c r="F2" s="106">
        <f t="shared" si="0"/>
        <v>2027</v>
      </c>
      <c r="G2" s="2">
        <f t="shared" si="0"/>
        <v>2028</v>
      </c>
      <c r="H2" s="106">
        <f t="shared" si="0"/>
        <v>2029</v>
      </c>
      <c r="I2" s="2">
        <f t="shared" si="0"/>
        <v>2030</v>
      </c>
      <c r="J2" s="106">
        <f t="shared" si="0"/>
        <v>2031</v>
      </c>
      <c r="K2" s="4">
        <f t="shared" si="0"/>
        <v>2032</v>
      </c>
      <c r="L2" s="106">
        <f t="shared" si="0"/>
        <v>2033</v>
      </c>
      <c r="M2" s="128"/>
    </row>
    <row r="3" spans="1:13" s="27" customFormat="1" x14ac:dyDescent="0.25">
      <c r="A3" s="129" t="s">
        <v>59</v>
      </c>
      <c r="B3" s="60" t="s">
        <v>3</v>
      </c>
      <c r="C3" s="82">
        <v>250000</v>
      </c>
      <c r="D3" s="82">
        <v>250000</v>
      </c>
      <c r="E3" s="82"/>
      <c r="F3" s="82"/>
      <c r="G3" s="82"/>
      <c r="H3" s="82"/>
      <c r="I3" s="82"/>
      <c r="J3" s="82"/>
      <c r="K3" s="82"/>
      <c r="L3" s="82"/>
      <c r="M3" s="61">
        <f t="shared" ref="M3:M14" si="1">SUM(C3:L3)</f>
        <v>500000</v>
      </c>
    </row>
    <row r="4" spans="1:13" s="27" customFormat="1" x14ac:dyDescent="0.25">
      <c r="A4" s="130"/>
      <c r="B4" s="61" t="s">
        <v>4</v>
      </c>
      <c r="C4" s="82">
        <v>750000</v>
      </c>
      <c r="D4" s="82">
        <v>750000</v>
      </c>
      <c r="E4" s="82"/>
      <c r="F4" s="82"/>
      <c r="G4" s="82"/>
      <c r="H4" s="82"/>
      <c r="I4" s="82"/>
      <c r="J4" s="82"/>
      <c r="K4" s="82"/>
      <c r="L4" s="82"/>
      <c r="M4" s="61">
        <f t="shared" si="1"/>
        <v>1500000</v>
      </c>
    </row>
    <row r="5" spans="1:13" s="27" customFormat="1" x14ac:dyDescent="0.25">
      <c r="A5" s="130"/>
      <c r="B5" s="61" t="s">
        <v>5</v>
      </c>
      <c r="C5" s="82">
        <v>150000</v>
      </c>
      <c r="D5" s="82">
        <v>150000</v>
      </c>
      <c r="E5" s="82"/>
      <c r="F5" s="82"/>
      <c r="G5" s="82"/>
      <c r="H5" s="82"/>
      <c r="I5" s="82"/>
      <c r="J5" s="82"/>
      <c r="K5" s="82"/>
      <c r="L5" s="82"/>
      <c r="M5" s="61">
        <f t="shared" si="1"/>
        <v>300000</v>
      </c>
    </row>
    <row r="6" spans="1:13" s="27" customFormat="1" x14ac:dyDescent="0.25">
      <c r="A6" s="130"/>
      <c r="B6" s="61" t="s">
        <v>2</v>
      </c>
      <c r="C6" s="82">
        <v>75000</v>
      </c>
      <c r="D6" s="82">
        <v>75000</v>
      </c>
      <c r="E6" s="82"/>
      <c r="F6" s="82"/>
      <c r="G6" s="82"/>
      <c r="H6" s="82"/>
      <c r="I6" s="82"/>
      <c r="J6" s="82"/>
      <c r="K6" s="82"/>
      <c r="L6" s="82"/>
      <c r="M6" s="61">
        <f t="shared" si="1"/>
        <v>150000</v>
      </c>
    </row>
    <row r="7" spans="1:13" s="27" customFormat="1" x14ac:dyDescent="0.25">
      <c r="A7" s="130"/>
      <c r="B7" s="61" t="s">
        <v>6</v>
      </c>
      <c r="C7" s="82"/>
      <c r="D7" s="82"/>
      <c r="E7" s="82"/>
      <c r="F7" s="82"/>
      <c r="G7" s="82"/>
      <c r="H7" s="82"/>
      <c r="I7" s="82"/>
      <c r="J7" s="82"/>
      <c r="K7" s="82"/>
      <c r="L7" s="82"/>
      <c r="M7" s="61">
        <f t="shared" si="1"/>
        <v>0</v>
      </c>
    </row>
    <row r="8" spans="1:13" s="27" customFormat="1" x14ac:dyDescent="0.25">
      <c r="A8" s="130"/>
      <c r="B8" s="61" t="s">
        <v>7</v>
      </c>
      <c r="C8" s="82"/>
      <c r="D8" s="82"/>
      <c r="E8" s="82"/>
      <c r="F8" s="82"/>
      <c r="G8" s="82"/>
      <c r="H8" s="82"/>
      <c r="I8" s="82"/>
      <c r="J8" s="82"/>
      <c r="K8" s="82"/>
      <c r="L8" s="82"/>
      <c r="M8" s="61">
        <f t="shared" si="1"/>
        <v>0</v>
      </c>
    </row>
    <row r="9" spans="1:13" s="27" customFormat="1" x14ac:dyDescent="0.25">
      <c r="A9" s="130"/>
      <c r="B9" s="61" t="s">
        <v>8</v>
      </c>
      <c r="C9" s="82"/>
      <c r="D9" s="82"/>
      <c r="E9" s="82"/>
      <c r="F9" s="82"/>
      <c r="G9" s="82"/>
      <c r="H9" s="82"/>
      <c r="I9" s="82"/>
      <c r="J9" s="82"/>
      <c r="K9" s="82"/>
      <c r="L9" s="82"/>
      <c r="M9" s="61">
        <f t="shared" si="1"/>
        <v>0</v>
      </c>
    </row>
    <row r="10" spans="1:13" s="27" customFormat="1" x14ac:dyDescent="0.25">
      <c r="A10" s="130"/>
      <c r="B10" s="61" t="s">
        <v>1</v>
      </c>
      <c r="C10" s="82"/>
      <c r="D10" s="82"/>
      <c r="E10" s="82"/>
      <c r="F10" s="82"/>
      <c r="G10" s="82"/>
      <c r="H10" s="82"/>
      <c r="I10" s="82"/>
      <c r="J10" s="82"/>
      <c r="K10" s="82"/>
      <c r="L10" s="82"/>
      <c r="M10" s="61">
        <f t="shared" si="1"/>
        <v>0</v>
      </c>
    </row>
    <row r="11" spans="1:13" s="27" customFormat="1" x14ac:dyDescent="0.25">
      <c r="A11" s="130"/>
      <c r="B11" s="61" t="s">
        <v>13</v>
      </c>
      <c r="C11" s="82">
        <v>15000</v>
      </c>
      <c r="D11" s="82">
        <v>15000</v>
      </c>
      <c r="E11" s="82"/>
      <c r="F11" s="82"/>
      <c r="G11" s="82"/>
      <c r="H11" s="82"/>
      <c r="I11" s="82"/>
      <c r="J11" s="82"/>
      <c r="K11" s="82"/>
      <c r="L11" s="82"/>
      <c r="M11" s="61">
        <f t="shared" si="1"/>
        <v>30000</v>
      </c>
    </row>
    <row r="12" spans="1:13" s="27" customFormat="1" x14ac:dyDescent="0.25">
      <c r="A12" s="130"/>
      <c r="B12" s="61" t="s">
        <v>9</v>
      </c>
      <c r="C12" s="82">
        <v>40000</v>
      </c>
      <c r="D12" s="82">
        <v>40000</v>
      </c>
      <c r="E12" s="82"/>
      <c r="F12" s="82"/>
      <c r="G12" s="82"/>
      <c r="H12" s="82"/>
      <c r="I12" s="82"/>
      <c r="J12" s="82"/>
      <c r="K12" s="82"/>
      <c r="L12" s="82"/>
      <c r="M12" s="61">
        <f t="shared" si="1"/>
        <v>80000</v>
      </c>
    </row>
    <row r="13" spans="1:13" s="27" customFormat="1" x14ac:dyDescent="0.25">
      <c r="A13" s="130"/>
      <c r="B13" s="62" t="s">
        <v>18</v>
      </c>
      <c r="C13" s="82"/>
      <c r="D13" s="82"/>
      <c r="E13" s="82"/>
      <c r="F13" s="82"/>
      <c r="G13" s="82"/>
      <c r="H13" s="82"/>
      <c r="I13" s="82"/>
      <c r="J13" s="82"/>
      <c r="K13" s="82"/>
      <c r="L13" s="82"/>
      <c r="M13" s="61">
        <f t="shared" si="1"/>
        <v>0</v>
      </c>
    </row>
    <row r="14" spans="1:13" s="27" customFormat="1" x14ac:dyDescent="0.25">
      <c r="A14" s="130"/>
      <c r="B14" s="61" t="s">
        <v>56</v>
      </c>
      <c r="C14" s="82"/>
      <c r="D14" s="82"/>
      <c r="E14" s="82"/>
      <c r="F14" s="82"/>
      <c r="G14" s="82"/>
      <c r="H14" s="82"/>
      <c r="I14" s="82"/>
      <c r="J14" s="82"/>
      <c r="K14" s="82"/>
      <c r="L14" s="82"/>
      <c r="M14" s="61">
        <f t="shared" si="1"/>
        <v>0</v>
      </c>
    </row>
    <row r="15" spans="1:13" s="27" customFormat="1" x14ac:dyDescent="0.25">
      <c r="A15" s="130"/>
      <c r="B15" s="44" t="s">
        <v>39</v>
      </c>
      <c r="C15" s="45">
        <f>SUM(C3:C14)</f>
        <v>1280000</v>
      </c>
      <c r="D15" s="45">
        <f t="shared" ref="D15:L15" si="2">SUM(D3:D14)</f>
        <v>1280000</v>
      </c>
      <c r="E15" s="45">
        <f t="shared" si="2"/>
        <v>0</v>
      </c>
      <c r="F15" s="45">
        <f t="shared" si="2"/>
        <v>0</v>
      </c>
      <c r="G15" s="45">
        <f t="shared" si="2"/>
        <v>0</v>
      </c>
      <c r="H15" s="45">
        <f t="shared" si="2"/>
        <v>0</v>
      </c>
      <c r="I15" s="45">
        <f t="shared" si="2"/>
        <v>0</v>
      </c>
      <c r="J15" s="45">
        <f t="shared" si="2"/>
        <v>0</v>
      </c>
      <c r="K15" s="45">
        <f t="shared" si="2"/>
        <v>0</v>
      </c>
      <c r="L15" s="45">
        <f t="shared" si="2"/>
        <v>0</v>
      </c>
      <c r="M15" s="46"/>
    </row>
    <row r="16" spans="1:13" s="27" customFormat="1" x14ac:dyDescent="0.25">
      <c r="A16" s="131"/>
      <c r="B16" s="44" t="s">
        <v>16</v>
      </c>
      <c r="C16" s="47">
        <f>C15</f>
        <v>1280000</v>
      </c>
      <c r="D16" s="47">
        <f t="shared" ref="D16:L16" si="3">C16+D15</f>
        <v>2560000</v>
      </c>
      <c r="E16" s="47">
        <f t="shared" si="3"/>
        <v>2560000</v>
      </c>
      <c r="F16" s="47">
        <f t="shared" si="3"/>
        <v>2560000</v>
      </c>
      <c r="G16" s="47">
        <f t="shared" si="3"/>
        <v>2560000</v>
      </c>
      <c r="H16" s="47">
        <f t="shared" si="3"/>
        <v>2560000</v>
      </c>
      <c r="I16" s="47">
        <f t="shared" si="3"/>
        <v>2560000</v>
      </c>
      <c r="J16" s="47">
        <f t="shared" si="3"/>
        <v>2560000</v>
      </c>
      <c r="K16" s="47">
        <f t="shared" si="3"/>
        <v>2560000</v>
      </c>
      <c r="L16" s="47">
        <f t="shared" si="3"/>
        <v>2560000</v>
      </c>
      <c r="M16" s="63">
        <f>SUM(M3:M14)</f>
        <v>2560000</v>
      </c>
    </row>
    <row r="17" spans="1:13" s="27" customFormat="1" ht="14.4" thickBot="1" x14ac:dyDescent="0.3">
      <c r="A17" s="137" t="s">
        <v>60</v>
      </c>
      <c r="B17" s="106" t="s">
        <v>68</v>
      </c>
      <c r="C17" s="59">
        <v>1</v>
      </c>
      <c r="D17" s="106">
        <v>2</v>
      </c>
      <c r="E17" s="2">
        <v>3</v>
      </c>
      <c r="F17" s="106">
        <v>4</v>
      </c>
      <c r="G17" s="2">
        <v>5</v>
      </c>
      <c r="H17" s="106">
        <v>6</v>
      </c>
      <c r="I17" s="2">
        <v>7</v>
      </c>
      <c r="J17" s="106">
        <v>8</v>
      </c>
      <c r="K17" s="4">
        <v>9</v>
      </c>
      <c r="L17" s="106">
        <v>10</v>
      </c>
      <c r="M17" s="46"/>
    </row>
    <row r="18" spans="1:13" s="27" customFormat="1" ht="13.8" thickBot="1" x14ac:dyDescent="0.3">
      <c r="A18" s="126"/>
      <c r="B18" s="61" t="s">
        <v>57</v>
      </c>
      <c r="C18" s="104">
        <v>900000</v>
      </c>
      <c r="D18" s="104">
        <v>900000</v>
      </c>
      <c r="E18" s="104">
        <v>300000</v>
      </c>
      <c r="F18" s="104">
        <v>300000</v>
      </c>
      <c r="G18" s="104">
        <v>300000</v>
      </c>
      <c r="H18" s="104">
        <v>300000</v>
      </c>
      <c r="I18" s="104">
        <v>300000</v>
      </c>
      <c r="J18" s="104">
        <v>300000</v>
      </c>
      <c r="K18" s="104">
        <v>300000</v>
      </c>
      <c r="L18" s="104"/>
      <c r="M18" s="61">
        <f t="shared" ref="M18" si="4">SUM(C18:L18)</f>
        <v>3900000</v>
      </c>
    </row>
    <row r="19" spans="1:13" s="27" customFormat="1" x14ac:dyDescent="0.25">
      <c r="A19" s="126"/>
      <c r="B19" s="44" t="s">
        <v>40</v>
      </c>
      <c r="C19" s="45">
        <f t="shared" ref="C19:L19" si="5">SUM(C18:C18)</f>
        <v>900000</v>
      </c>
      <c r="D19" s="45">
        <f t="shared" si="5"/>
        <v>900000</v>
      </c>
      <c r="E19" s="45">
        <f t="shared" si="5"/>
        <v>300000</v>
      </c>
      <c r="F19" s="45">
        <f t="shared" si="5"/>
        <v>300000</v>
      </c>
      <c r="G19" s="45">
        <f t="shared" si="5"/>
        <v>300000</v>
      </c>
      <c r="H19" s="45">
        <f t="shared" si="5"/>
        <v>300000</v>
      </c>
      <c r="I19" s="45">
        <f t="shared" si="5"/>
        <v>300000</v>
      </c>
      <c r="J19" s="45">
        <f t="shared" si="5"/>
        <v>300000</v>
      </c>
      <c r="K19" s="45">
        <f t="shared" si="5"/>
        <v>300000</v>
      </c>
      <c r="L19" s="45">
        <f t="shared" si="5"/>
        <v>0</v>
      </c>
      <c r="M19" s="50"/>
    </row>
    <row r="20" spans="1:13" s="27" customFormat="1" x14ac:dyDescent="0.25">
      <c r="A20" s="127"/>
      <c r="B20" s="44" t="s">
        <v>17</v>
      </c>
      <c r="C20" s="47">
        <f>C19</f>
        <v>900000</v>
      </c>
      <c r="D20" s="47">
        <f t="shared" ref="D20:L20" si="6">C20+D19</f>
        <v>1800000</v>
      </c>
      <c r="E20" s="47">
        <f t="shared" si="6"/>
        <v>2100000</v>
      </c>
      <c r="F20" s="47">
        <f t="shared" si="6"/>
        <v>2400000</v>
      </c>
      <c r="G20" s="47">
        <f t="shared" si="6"/>
        <v>2700000</v>
      </c>
      <c r="H20" s="47">
        <f t="shared" si="6"/>
        <v>3000000</v>
      </c>
      <c r="I20" s="47">
        <f t="shared" si="6"/>
        <v>3300000</v>
      </c>
      <c r="J20" s="47">
        <f t="shared" si="6"/>
        <v>3600000</v>
      </c>
      <c r="K20" s="47">
        <f t="shared" si="6"/>
        <v>3900000</v>
      </c>
      <c r="L20" s="47">
        <f t="shared" si="6"/>
        <v>3900000</v>
      </c>
      <c r="M20" s="63">
        <f>SUM(M18:M18)</f>
        <v>3900000</v>
      </c>
    </row>
    <row r="21" spans="1:13" s="27" customFormat="1" x14ac:dyDescent="0.25"/>
    <row r="22" spans="1:13" s="27" customFormat="1" ht="26.4" x14ac:dyDescent="0.25">
      <c r="A22" s="51" t="s">
        <v>26</v>
      </c>
      <c r="B22" s="52" t="s">
        <v>27</v>
      </c>
      <c r="C22" s="47">
        <f t="shared" ref="C22:L22" si="7">C20+C16</f>
        <v>2180000</v>
      </c>
      <c r="D22" s="47">
        <f t="shared" si="7"/>
        <v>4360000</v>
      </c>
      <c r="E22" s="47">
        <f t="shared" si="7"/>
        <v>4660000</v>
      </c>
      <c r="F22" s="47">
        <f t="shared" si="7"/>
        <v>4960000</v>
      </c>
      <c r="G22" s="47">
        <f t="shared" si="7"/>
        <v>5260000</v>
      </c>
      <c r="H22" s="47">
        <f t="shared" si="7"/>
        <v>5560000</v>
      </c>
      <c r="I22" s="47">
        <f t="shared" si="7"/>
        <v>5860000</v>
      </c>
      <c r="J22" s="47">
        <f t="shared" si="7"/>
        <v>6160000</v>
      </c>
      <c r="K22" s="47">
        <f t="shared" si="7"/>
        <v>6460000</v>
      </c>
      <c r="L22" s="47">
        <f t="shared" si="7"/>
        <v>6460000</v>
      </c>
      <c r="M22" s="63">
        <f>M16+M20</f>
        <v>6460000</v>
      </c>
    </row>
    <row r="23" spans="1:13" s="27" customFormat="1" x14ac:dyDescent="0.25">
      <c r="A23" s="53"/>
      <c r="B23" s="54"/>
      <c r="C23" s="50"/>
      <c r="D23" s="50"/>
      <c r="E23" s="53"/>
      <c r="F23" s="54"/>
      <c r="G23" s="50"/>
      <c r="H23" s="50"/>
      <c r="I23" s="53"/>
      <c r="J23" s="53"/>
      <c r="K23" s="54"/>
      <c r="L23" s="50"/>
      <c r="M23" s="50"/>
    </row>
    <row r="24" spans="1:13" s="27" customFormat="1" x14ac:dyDescent="0.25">
      <c r="A24" s="34" t="s">
        <v>28</v>
      </c>
      <c r="B24" s="34"/>
      <c r="M24" s="35"/>
    </row>
    <row r="25" spans="1:13" s="27" customFormat="1" ht="13.8" x14ac:dyDescent="0.25">
      <c r="A25" s="35"/>
      <c r="B25" s="106" t="s">
        <v>68</v>
      </c>
      <c r="C25" s="59">
        <v>1</v>
      </c>
      <c r="D25" s="106">
        <v>2</v>
      </c>
      <c r="E25" s="2">
        <v>3</v>
      </c>
      <c r="F25" s="106">
        <v>4</v>
      </c>
      <c r="G25" s="2">
        <v>5</v>
      </c>
      <c r="H25" s="106">
        <v>6</v>
      </c>
      <c r="I25" s="2">
        <v>7</v>
      </c>
      <c r="J25" s="106">
        <v>8</v>
      </c>
      <c r="K25" s="4">
        <v>9</v>
      </c>
      <c r="L25" s="106">
        <v>10</v>
      </c>
    </row>
    <row r="26" spans="1:13" s="27" customFormat="1" x14ac:dyDescent="0.25">
      <c r="A26" s="134" t="s">
        <v>55</v>
      </c>
      <c r="B26" s="64" t="s">
        <v>63</v>
      </c>
      <c r="C26" s="55">
        <f>'Do Nothing'!C4-'Alt 1.'!C19</f>
        <v>0</v>
      </c>
      <c r="D26" s="55">
        <f>'Do Nothing'!D4-'Alt 1.'!D19</f>
        <v>0</v>
      </c>
      <c r="E26" s="55">
        <f>'Do Nothing'!E4-'Alt 1.'!E19</f>
        <v>600000</v>
      </c>
      <c r="F26" s="55">
        <f>'Do Nothing'!F4-'Alt 1.'!F19</f>
        <v>600000</v>
      </c>
      <c r="G26" s="55">
        <f>'Do Nothing'!G4-'Alt 1.'!G19</f>
        <v>600000</v>
      </c>
      <c r="H26" s="55">
        <f>'Do Nothing'!H4-'Alt 1.'!H19</f>
        <v>600000</v>
      </c>
      <c r="I26" s="55">
        <f>'Do Nothing'!I4-'Alt 1.'!I19</f>
        <v>600000</v>
      </c>
      <c r="J26" s="55">
        <f>'Do Nothing'!J4-'Alt 1.'!J19</f>
        <v>600000</v>
      </c>
      <c r="K26" s="55">
        <f>'Do Nothing'!K4-'Alt 1.'!K19</f>
        <v>600000</v>
      </c>
      <c r="L26" s="55">
        <f>'Do Nothing'!L4-'Alt 1.'!L19</f>
        <v>0</v>
      </c>
      <c r="M26" s="61">
        <f t="shared" ref="M26:M29" si="8">SUM(C26:L26)</f>
        <v>4200000</v>
      </c>
    </row>
    <row r="27" spans="1:13" s="27" customFormat="1" x14ac:dyDescent="0.25">
      <c r="A27" s="135"/>
      <c r="B27" s="64" t="s">
        <v>62</v>
      </c>
      <c r="C27" s="82">
        <v>0</v>
      </c>
      <c r="D27" s="82">
        <v>0</v>
      </c>
      <c r="E27" s="82">
        <v>0</v>
      </c>
      <c r="F27" s="82">
        <v>0</v>
      </c>
      <c r="G27" s="82">
        <v>0</v>
      </c>
      <c r="H27" s="82">
        <v>0</v>
      </c>
      <c r="I27" s="82">
        <v>0</v>
      </c>
      <c r="J27" s="82">
        <v>0</v>
      </c>
      <c r="K27" s="82">
        <v>0</v>
      </c>
      <c r="L27" s="82">
        <v>0</v>
      </c>
      <c r="M27" s="61">
        <f t="shared" si="8"/>
        <v>0</v>
      </c>
    </row>
    <row r="28" spans="1:13" s="27" customFormat="1" x14ac:dyDescent="0.25">
      <c r="A28" s="135"/>
      <c r="B28" s="64" t="s">
        <v>64</v>
      </c>
      <c r="C28" s="82">
        <v>0</v>
      </c>
      <c r="D28" s="82">
        <v>0</v>
      </c>
      <c r="E28" s="82">
        <v>100000</v>
      </c>
      <c r="F28" s="82">
        <v>100000</v>
      </c>
      <c r="G28" s="82">
        <v>100000</v>
      </c>
      <c r="H28" s="82">
        <v>100000</v>
      </c>
      <c r="I28" s="82">
        <v>100000</v>
      </c>
      <c r="J28" s="82">
        <v>100000</v>
      </c>
      <c r="K28" s="82">
        <v>100000</v>
      </c>
      <c r="L28" s="82">
        <v>0</v>
      </c>
      <c r="M28" s="61">
        <f t="shared" si="8"/>
        <v>700000</v>
      </c>
    </row>
    <row r="29" spans="1:13" s="27" customFormat="1" x14ac:dyDescent="0.25">
      <c r="A29" s="135"/>
      <c r="B29" s="64" t="s">
        <v>65</v>
      </c>
      <c r="C29" s="82">
        <v>0</v>
      </c>
      <c r="D29" s="82">
        <v>0</v>
      </c>
      <c r="E29" s="82">
        <v>0</v>
      </c>
      <c r="F29" s="82">
        <v>0</v>
      </c>
      <c r="G29" s="82">
        <v>0</v>
      </c>
      <c r="H29" s="82">
        <v>0</v>
      </c>
      <c r="I29" s="82">
        <v>0</v>
      </c>
      <c r="J29" s="82">
        <v>0</v>
      </c>
      <c r="K29" s="82">
        <v>0</v>
      </c>
      <c r="L29" s="82">
        <v>0</v>
      </c>
      <c r="M29" s="61">
        <f t="shared" si="8"/>
        <v>0</v>
      </c>
    </row>
    <row r="30" spans="1:13" s="27" customFormat="1" x14ac:dyDescent="0.25">
      <c r="A30" s="135"/>
      <c r="B30" s="49" t="s">
        <v>53</v>
      </c>
      <c r="C30" s="45">
        <f t="shared" ref="C30:L30" si="9">SUM(C26:C29)</f>
        <v>0</v>
      </c>
      <c r="D30" s="45">
        <f t="shared" si="9"/>
        <v>0</v>
      </c>
      <c r="E30" s="45">
        <f t="shared" si="9"/>
        <v>700000</v>
      </c>
      <c r="F30" s="45">
        <f t="shared" si="9"/>
        <v>700000</v>
      </c>
      <c r="G30" s="45">
        <f t="shared" si="9"/>
        <v>700000</v>
      </c>
      <c r="H30" s="45">
        <f t="shared" si="9"/>
        <v>700000</v>
      </c>
      <c r="I30" s="45">
        <f t="shared" si="9"/>
        <v>700000</v>
      </c>
      <c r="J30" s="45">
        <f t="shared" si="9"/>
        <v>700000</v>
      </c>
      <c r="K30" s="45">
        <f t="shared" si="9"/>
        <v>700000</v>
      </c>
      <c r="L30" s="45">
        <f t="shared" si="9"/>
        <v>0</v>
      </c>
      <c r="M30" s="56"/>
    </row>
    <row r="31" spans="1:13" s="27" customFormat="1" x14ac:dyDescent="0.25">
      <c r="A31" s="135"/>
      <c r="B31" s="44" t="s">
        <v>54</v>
      </c>
      <c r="C31" s="47">
        <f>C30</f>
        <v>0</v>
      </c>
      <c r="D31" s="47">
        <f t="shared" ref="D31:L31" si="10">C31+D30</f>
        <v>0</v>
      </c>
      <c r="E31" s="47">
        <f t="shared" si="10"/>
        <v>700000</v>
      </c>
      <c r="F31" s="47">
        <f t="shared" si="10"/>
        <v>1400000</v>
      </c>
      <c r="G31" s="47">
        <f t="shared" si="10"/>
        <v>2100000</v>
      </c>
      <c r="H31" s="47">
        <f t="shared" si="10"/>
        <v>2800000</v>
      </c>
      <c r="I31" s="47">
        <f t="shared" si="10"/>
        <v>3500000</v>
      </c>
      <c r="J31" s="47">
        <f t="shared" si="10"/>
        <v>4200000</v>
      </c>
      <c r="K31" s="47">
        <f t="shared" si="10"/>
        <v>4900000</v>
      </c>
      <c r="L31" s="47">
        <f t="shared" si="10"/>
        <v>4900000</v>
      </c>
      <c r="M31" s="63">
        <f>SUM(M26:M29)</f>
        <v>4900000</v>
      </c>
    </row>
    <row r="32" spans="1:13" s="35" customFormat="1" x14ac:dyDescent="0.25">
      <c r="A32" s="135"/>
      <c r="B32" s="117" t="s">
        <v>20</v>
      </c>
      <c r="C32" s="56" t="s">
        <v>74</v>
      </c>
      <c r="D32" s="56"/>
      <c r="E32" s="53"/>
      <c r="F32" s="53"/>
      <c r="G32" s="56"/>
      <c r="H32" s="56"/>
      <c r="I32" s="53"/>
      <c r="J32" s="53"/>
      <c r="K32" s="53"/>
      <c r="L32" s="56"/>
      <c r="M32" s="56"/>
    </row>
    <row r="33" spans="1:13" s="35" customFormat="1" x14ac:dyDescent="0.25">
      <c r="A33" s="135"/>
      <c r="B33" s="117" t="s">
        <v>21</v>
      </c>
      <c r="C33" s="56" t="s">
        <v>69</v>
      </c>
      <c r="D33" s="25"/>
      <c r="E33" s="24"/>
      <c r="F33" s="24"/>
      <c r="G33" s="25"/>
      <c r="H33" s="25"/>
      <c r="I33" s="24"/>
      <c r="J33" s="24"/>
      <c r="K33" s="24"/>
      <c r="L33" s="25"/>
      <c r="M33" s="56"/>
    </row>
    <row r="34" spans="1:13" s="35" customFormat="1" x14ac:dyDescent="0.25">
      <c r="A34" s="135"/>
      <c r="B34" s="117" t="s">
        <v>22</v>
      </c>
      <c r="C34" s="56" t="s">
        <v>30</v>
      </c>
      <c r="D34" s="25"/>
      <c r="E34" s="24"/>
      <c r="F34" s="24"/>
      <c r="G34" s="25"/>
      <c r="H34" s="25"/>
      <c r="I34" s="24"/>
      <c r="J34" s="24"/>
      <c r="K34" s="24"/>
      <c r="L34" s="25"/>
      <c r="M34" s="56"/>
    </row>
    <row r="35" spans="1:13" s="35" customFormat="1" x14ac:dyDescent="0.25">
      <c r="A35" s="136"/>
      <c r="B35" s="117" t="s">
        <v>23</v>
      </c>
      <c r="C35" s="56" t="s">
        <v>61</v>
      </c>
      <c r="D35" s="25"/>
      <c r="E35" s="24"/>
      <c r="F35" s="24"/>
      <c r="G35" s="25"/>
      <c r="H35" s="25"/>
      <c r="I35" s="24"/>
      <c r="J35" s="24"/>
      <c r="K35" s="24"/>
      <c r="L35" s="25"/>
      <c r="M35" s="56"/>
    </row>
    <row r="36" spans="1:13" s="35" customFormat="1" x14ac:dyDescent="0.25">
      <c r="C36" s="25"/>
      <c r="D36" s="25"/>
      <c r="E36" s="24"/>
      <c r="F36" s="24"/>
      <c r="G36" s="25"/>
      <c r="H36" s="25"/>
      <c r="I36" s="24"/>
      <c r="J36" s="24"/>
      <c r="K36" s="24"/>
      <c r="L36" s="25"/>
      <c r="M36" s="56"/>
    </row>
    <row r="37" spans="1:13" s="27" customFormat="1" x14ac:dyDescent="0.25">
      <c r="A37" s="57" t="s">
        <v>15</v>
      </c>
      <c r="B37" s="63" t="s">
        <v>29</v>
      </c>
      <c r="C37" s="65">
        <f t="shared" ref="C37:M37" si="11">(C31-$M$16)/$M$16</f>
        <v>-1</v>
      </c>
      <c r="D37" s="65">
        <f t="shared" si="11"/>
        <v>-1</v>
      </c>
      <c r="E37" s="65">
        <f t="shared" si="11"/>
        <v>-0.7265625</v>
      </c>
      <c r="F37" s="65">
        <f t="shared" si="11"/>
        <v>-0.453125</v>
      </c>
      <c r="G37" s="65">
        <f t="shared" si="11"/>
        <v>-0.1796875</v>
      </c>
      <c r="H37" s="65">
        <f t="shared" si="11"/>
        <v>9.375E-2</v>
      </c>
      <c r="I37" s="65">
        <f t="shared" si="11"/>
        <v>0.3671875</v>
      </c>
      <c r="J37" s="65">
        <f t="shared" si="11"/>
        <v>0.640625</v>
      </c>
      <c r="K37" s="65">
        <f t="shared" si="11"/>
        <v>0.9140625</v>
      </c>
      <c r="L37" s="65">
        <f t="shared" si="11"/>
        <v>0.9140625</v>
      </c>
      <c r="M37" s="66">
        <f t="shared" si="11"/>
        <v>0.9140625</v>
      </c>
    </row>
    <row r="38" spans="1:13" s="27" customFormat="1" x14ac:dyDescent="0.25">
      <c r="B38" s="58" t="s">
        <v>73</v>
      </c>
    </row>
    <row r="39" spans="1:13" s="27" customFormat="1" x14ac:dyDescent="0.25"/>
    <row r="40" spans="1:13" x14ac:dyDescent="0.25">
      <c r="A40" s="11" t="s">
        <v>35</v>
      </c>
    </row>
  </sheetData>
  <sheetProtection algorithmName="SHA-512" hashValue="Yqnn506RM8Y6l8H97pp7dzsivW9ccxe234LooEIUFy70s1JYE2NAgY/g8EkKaNGii7xu4FzB5iJKGVOxZ3VULg==" saltValue="Y7EEY0b4Ux5VVsx/XsaCyA==" spinCount="100000" sheet="1" objects="1" scenarios="1"/>
  <mergeCells count="5">
    <mergeCell ref="M1:M2"/>
    <mergeCell ref="A3:A16"/>
    <mergeCell ref="B1:B2"/>
    <mergeCell ref="A26:A35"/>
    <mergeCell ref="A17:A20"/>
  </mergeCells>
  <pageMargins left="0.25" right="0.25" top="0.75" bottom="0.75" header="0.3" footer="0.3"/>
  <pageSetup scale="60" fitToHeight="0" orientation="landscape" r:id="rId1"/>
  <headerFooter>
    <oddHeader>&amp;L&amp;G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pageSetUpPr fitToPage="1"/>
  </sheetPr>
  <dimension ref="A1:M40"/>
  <sheetViews>
    <sheetView view="pageLayout" zoomScaleNormal="100" workbookViewId="0">
      <selection activeCell="H19" sqref="H19"/>
    </sheetView>
  </sheetViews>
  <sheetFormatPr defaultColWidth="9.109375" defaultRowHeight="13.2" x14ac:dyDescent="0.25"/>
  <cols>
    <col min="1" max="1" width="17.5546875" style="10" bestFit="1" customWidth="1"/>
    <col min="2" max="2" width="22.6640625" style="10" customWidth="1"/>
    <col min="3" max="13" width="16" style="10" customWidth="1"/>
    <col min="14" max="16384" width="9.109375" style="10"/>
  </cols>
  <sheetData>
    <row r="1" spans="1:13" s="27" customFormat="1" ht="12.75" customHeight="1" x14ac:dyDescent="0.25">
      <c r="B1" s="138" t="str">
        <f>Summary!D4</f>
        <v>Alt 2:</v>
      </c>
      <c r="C1" s="1" t="s">
        <v>0</v>
      </c>
      <c r="D1" s="105" t="s">
        <v>0</v>
      </c>
      <c r="E1" s="1" t="s">
        <v>0</v>
      </c>
      <c r="F1" s="105" t="s">
        <v>0</v>
      </c>
      <c r="G1" s="1" t="s">
        <v>0</v>
      </c>
      <c r="H1" s="105" t="s">
        <v>0</v>
      </c>
      <c r="I1" s="1" t="s">
        <v>0</v>
      </c>
      <c r="J1" s="105" t="s">
        <v>0</v>
      </c>
      <c r="K1" s="3" t="s">
        <v>0</v>
      </c>
      <c r="L1" s="105" t="s">
        <v>0</v>
      </c>
      <c r="M1" s="140" t="s">
        <v>14</v>
      </c>
    </row>
    <row r="2" spans="1:13" s="27" customFormat="1" ht="12.75" customHeight="1" thickBot="1" x14ac:dyDescent="0.3">
      <c r="B2" s="139"/>
      <c r="C2" s="2">
        <f>'Do Nothing'!C2</f>
        <v>2024</v>
      </c>
      <c r="D2" s="106">
        <f t="shared" ref="D2:L2" si="0">C2+1</f>
        <v>2025</v>
      </c>
      <c r="E2" s="2">
        <f t="shared" si="0"/>
        <v>2026</v>
      </c>
      <c r="F2" s="106">
        <f t="shared" si="0"/>
        <v>2027</v>
      </c>
      <c r="G2" s="2">
        <f t="shared" si="0"/>
        <v>2028</v>
      </c>
      <c r="H2" s="106">
        <f t="shared" si="0"/>
        <v>2029</v>
      </c>
      <c r="I2" s="2">
        <f t="shared" si="0"/>
        <v>2030</v>
      </c>
      <c r="J2" s="106">
        <f t="shared" si="0"/>
        <v>2031</v>
      </c>
      <c r="K2" s="4">
        <f t="shared" si="0"/>
        <v>2032</v>
      </c>
      <c r="L2" s="106">
        <f t="shared" si="0"/>
        <v>2033</v>
      </c>
      <c r="M2" s="140"/>
    </row>
    <row r="3" spans="1:13" s="27" customFormat="1" x14ac:dyDescent="0.25">
      <c r="A3" s="129" t="s">
        <v>59</v>
      </c>
      <c r="B3" s="108" t="s">
        <v>3</v>
      </c>
      <c r="C3" s="82"/>
      <c r="D3" s="82">
        <v>60000</v>
      </c>
      <c r="E3" s="82">
        <v>60000</v>
      </c>
      <c r="F3" s="82"/>
      <c r="G3" s="82"/>
      <c r="H3" s="82"/>
      <c r="I3" s="82"/>
      <c r="J3" s="82"/>
      <c r="K3" s="82"/>
      <c r="L3" s="82"/>
      <c r="M3" s="109">
        <f t="shared" ref="M3:M14" si="1">SUM(C3:L3)</f>
        <v>120000</v>
      </c>
    </row>
    <row r="4" spans="1:13" s="27" customFormat="1" x14ac:dyDescent="0.25">
      <c r="A4" s="130"/>
      <c r="B4" s="109" t="s">
        <v>4</v>
      </c>
      <c r="C4" s="82"/>
      <c r="D4" s="82">
        <v>333000</v>
      </c>
      <c r="E4" s="82">
        <v>333000</v>
      </c>
      <c r="F4" s="82"/>
      <c r="G4" s="82"/>
      <c r="H4" s="82"/>
      <c r="I4" s="82"/>
      <c r="J4" s="82"/>
      <c r="K4" s="82"/>
      <c r="L4" s="82"/>
      <c r="M4" s="109">
        <f t="shared" si="1"/>
        <v>666000</v>
      </c>
    </row>
    <row r="5" spans="1:13" s="27" customFormat="1" x14ac:dyDescent="0.25">
      <c r="A5" s="130"/>
      <c r="B5" s="109" t="s">
        <v>5</v>
      </c>
      <c r="C5" s="82"/>
      <c r="D5" s="82">
        <v>250000</v>
      </c>
      <c r="E5" s="82">
        <v>250000</v>
      </c>
      <c r="F5" s="82"/>
      <c r="G5" s="82"/>
      <c r="H5" s="82"/>
      <c r="I5" s="82"/>
      <c r="J5" s="82"/>
      <c r="K5" s="82"/>
      <c r="L5" s="82"/>
      <c r="M5" s="109">
        <f t="shared" si="1"/>
        <v>500000</v>
      </c>
    </row>
    <row r="6" spans="1:13" s="27" customFormat="1" x14ac:dyDescent="0.25">
      <c r="A6" s="130"/>
      <c r="B6" s="109" t="s">
        <v>2</v>
      </c>
      <c r="C6" s="82"/>
      <c r="D6" s="82"/>
      <c r="E6" s="82"/>
      <c r="F6" s="82"/>
      <c r="G6" s="82"/>
      <c r="H6" s="82"/>
      <c r="I6" s="82"/>
      <c r="J6" s="82"/>
      <c r="K6" s="82"/>
      <c r="L6" s="82"/>
      <c r="M6" s="109">
        <f t="shared" si="1"/>
        <v>0</v>
      </c>
    </row>
    <row r="7" spans="1:13" s="27" customFormat="1" x14ac:dyDescent="0.25">
      <c r="A7" s="130"/>
      <c r="B7" s="109" t="s">
        <v>6</v>
      </c>
      <c r="C7" s="82"/>
      <c r="D7" s="82"/>
      <c r="E7" s="82"/>
      <c r="F7" s="82"/>
      <c r="G7" s="82"/>
      <c r="H7" s="82"/>
      <c r="I7" s="82"/>
      <c r="J7" s="82"/>
      <c r="K7" s="82"/>
      <c r="L7" s="82"/>
      <c r="M7" s="109">
        <f t="shared" si="1"/>
        <v>0</v>
      </c>
    </row>
    <row r="8" spans="1:13" s="27" customFormat="1" x14ac:dyDescent="0.25">
      <c r="A8" s="130"/>
      <c r="B8" s="109" t="s">
        <v>7</v>
      </c>
      <c r="C8" s="82"/>
      <c r="D8" s="82"/>
      <c r="E8" s="82"/>
      <c r="F8" s="82"/>
      <c r="G8" s="82"/>
      <c r="H8" s="82"/>
      <c r="I8" s="82"/>
      <c r="J8" s="82"/>
      <c r="K8" s="82"/>
      <c r="L8" s="82"/>
      <c r="M8" s="109">
        <f t="shared" si="1"/>
        <v>0</v>
      </c>
    </row>
    <row r="9" spans="1:13" s="27" customFormat="1" x14ac:dyDescent="0.25">
      <c r="A9" s="130"/>
      <c r="B9" s="109" t="s">
        <v>8</v>
      </c>
      <c r="C9" s="82"/>
      <c r="D9" s="82"/>
      <c r="E9" s="82"/>
      <c r="F9" s="82"/>
      <c r="G9" s="82"/>
      <c r="H9" s="82"/>
      <c r="I9" s="82"/>
      <c r="J9" s="82"/>
      <c r="K9" s="82"/>
      <c r="L9" s="82"/>
      <c r="M9" s="109">
        <f t="shared" si="1"/>
        <v>0</v>
      </c>
    </row>
    <row r="10" spans="1:13" s="27" customFormat="1" x14ac:dyDescent="0.25">
      <c r="A10" s="130"/>
      <c r="B10" s="109" t="s">
        <v>1</v>
      </c>
      <c r="C10" s="82"/>
      <c r="D10" s="82"/>
      <c r="E10" s="82"/>
      <c r="F10" s="82"/>
      <c r="G10" s="82"/>
      <c r="H10" s="82"/>
      <c r="I10" s="82"/>
      <c r="J10" s="82"/>
      <c r="K10" s="82"/>
      <c r="L10" s="82"/>
      <c r="M10" s="109">
        <f t="shared" si="1"/>
        <v>0</v>
      </c>
    </row>
    <row r="11" spans="1:13" s="27" customFormat="1" x14ac:dyDescent="0.25">
      <c r="A11" s="130"/>
      <c r="B11" s="109" t="s">
        <v>13</v>
      </c>
      <c r="C11" s="82"/>
      <c r="D11" s="82">
        <v>30000</v>
      </c>
      <c r="E11" s="82">
        <v>30000</v>
      </c>
      <c r="F11" s="82"/>
      <c r="G11" s="82"/>
      <c r="H11" s="82"/>
      <c r="I11" s="82"/>
      <c r="J11" s="82"/>
      <c r="K11" s="82"/>
      <c r="L11" s="82"/>
      <c r="M11" s="109">
        <f t="shared" si="1"/>
        <v>60000</v>
      </c>
    </row>
    <row r="12" spans="1:13" s="27" customFormat="1" x14ac:dyDescent="0.25">
      <c r="A12" s="130"/>
      <c r="B12" s="109" t="s">
        <v>9</v>
      </c>
      <c r="C12" s="82"/>
      <c r="D12" s="82">
        <v>160000</v>
      </c>
      <c r="E12" s="82">
        <v>160000</v>
      </c>
      <c r="F12" s="82"/>
      <c r="G12" s="82"/>
      <c r="H12" s="82"/>
      <c r="I12" s="82"/>
      <c r="J12" s="82"/>
      <c r="K12" s="82"/>
      <c r="L12" s="82"/>
      <c r="M12" s="109">
        <f t="shared" si="1"/>
        <v>320000</v>
      </c>
    </row>
    <row r="13" spans="1:13" s="27" customFormat="1" x14ac:dyDescent="0.25">
      <c r="A13" s="130"/>
      <c r="B13" s="110" t="s">
        <v>18</v>
      </c>
      <c r="C13" s="82"/>
      <c r="D13" s="82"/>
      <c r="E13" s="82"/>
      <c r="F13" s="82"/>
      <c r="G13" s="82"/>
      <c r="H13" s="82"/>
      <c r="I13" s="82"/>
      <c r="J13" s="82"/>
      <c r="K13" s="82"/>
      <c r="L13" s="82"/>
      <c r="M13" s="109">
        <f t="shared" si="1"/>
        <v>0</v>
      </c>
    </row>
    <row r="14" spans="1:13" s="27" customFormat="1" x14ac:dyDescent="0.25">
      <c r="A14" s="130"/>
      <c r="B14" s="109" t="s">
        <v>56</v>
      </c>
      <c r="C14" s="82"/>
      <c r="D14" s="82"/>
      <c r="E14" s="82"/>
      <c r="F14" s="82"/>
      <c r="G14" s="82"/>
      <c r="H14" s="82"/>
      <c r="I14" s="82"/>
      <c r="J14" s="82"/>
      <c r="K14" s="82"/>
      <c r="L14" s="82"/>
      <c r="M14" s="109">
        <f t="shared" si="1"/>
        <v>0</v>
      </c>
    </row>
    <row r="15" spans="1:13" s="27" customFormat="1" x14ac:dyDescent="0.25">
      <c r="A15" s="130"/>
      <c r="B15" s="44" t="s">
        <v>39</v>
      </c>
      <c r="C15" s="45">
        <f>SUM(C3:C14)</f>
        <v>0</v>
      </c>
      <c r="D15" s="45">
        <f t="shared" ref="D15:L15" si="2">SUM(D3:D14)</f>
        <v>833000</v>
      </c>
      <c r="E15" s="45">
        <f t="shared" si="2"/>
        <v>833000</v>
      </c>
      <c r="F15" s="45">
        <f t="shared" si="2"/>
        <v>0</v>
      </c>
      <c r="G15" s="45">
        <f t="shared" si="2"/>
        <v>0</v>
      </c>
      <c r="H15" s="45">
        <f t="shared" si="2"/>
        <v>0</v>
      </c>
      <c r="I15" s="45">
        <f t="shared" si="2"/>
        <v>0</v>
      </c>
      <c r="J15" s="45">
        <f t="shared" si="2"/>
        <v>0</v>
      </c>
      <c r="K15" s="45">
        <f t="shared" si="2"/>
        <v>0</v>
      </c>
      <c r="L15" s="45">
        <f t="shared" si="2"/>
        <v>0</v>
      </c>
      <c r="M15" s="46"/>
    </row>
    <row r="16" spans="1:13" s="27" customFormat="1" x14ac:dyDescent="0.25">
      <c r="A16" s="131"/>
      <c r="B16" s="44" t="s">
        <v>16</v>
      </c>
      <c r="C16" s="47">
        <f>C15</f>
        <v>0</v>
      </c>
      <c r="D16" s="47">
        <f t="shared" ref="D16:L16" si="3">C16+D15</f>
        <v>833000</v>
      </c>
      <c r="E16" s="47">
        <f t="shared" si="3"/>
        <v>1666000</v>
      </c>
      <c r="F16" s="47">
        <f t="shared" si="3"/>
        <v>1666000</v>
      </c>
      <c r="G16" s="47">
        <f t="shared" si="3"/>
        <v>1666000</v>
      </c>
      <c r="H16" s="47">
        <f t="shared" si="3"/>
        <v>1666000</v>
      </c>
      <c r="I16" s="47">
        <f t="shared" si="3"/>
        <v>1666000</v>
      </c>
      <c r="J16" s="47">
        <f t="shared" si="3"/>
        <v>1666000</v>
      </c>
      <c r="K16" s="47">
        <f t="shared" si="3"/>
        <v>1666000</v>
      </c>
      <c r="L16" s="47">
        <f t="shared" si="3"/>
        <v>1666000</v>
      </c>
      <c r="M16" s="112">
        <f>SUM(M3:M14)</f>
        <v>1666000</v>
      </c>
    </row>
    <row r="17" spans="1:13" s="27" customFormat="1" ht="12.75" customHeight="1" thickBot="1" x14ac:dyDescent="0.3">
      <c r="A17" s="137" t="s">
        <v>60</v>
      </c>
      <c r="B17" s="106" t="s">
        <v>68</v>
      </c>
      <c r="C17" s="2">
        <v>1</v>
      </c>
      <c r="D17" s="106">
        <v>2</v>
      </c>
      <c r="E17" s="2">
        <v>3</v>
      </c>
      <c r="F17" s="106">
        <v>4</v>
      </c>
      <c r="G17" s="2">
        <v>5</v>
      </c>
      <c r="H17" s="106">
        <v>6</v>
      </c>
      <c r="I17" s="2">
        <v>7</v>
      </c>
      <c r="J17" s="106">
        <v>8</v>
      </c>
      <c r="K17" s="4">
        <v>9</v>
      </c>
      <c r="L17" s="106">
        <v>10</v>
      </c>
      <c r="M17" s="46"/>
    </row>
    <row r="18" spans="1:13" s="27" customFormat="1" ht="13.8" thickBot="1" x14ac:dyDescent="0.3">
      <c r="A18" s="126"/>
      <c r="B18" s="109" t="s">
        <v>57</v>
      </c>
      <c r="C18" s="104">
        <v>900000</v>
      </c>
      <c r="D18" s="104">
        <v>900000</v>
      </c>
      <c r="E18" s="104">
        <v>900000</v>
      </c>
      <c r="F18" s="104">
        <v>425000</v>
      </c>
      <c r="G18" s="104">
        <v>425000</v>
      </c>
      <c r="H18" s="104">
        <v>425000</v>
      </c>
      <c r="I18" s="104">
        <v>425000</v>
      </c>
      <c r="J18" s="104">
        <v>425000</v>
      </c>
      <c r="K18" s="104">
        <v>425000</v>
      </c>
      <c r="L18" s="104"/>
      <c r="M18" s="109">
        <f t="shared" ref="M18" si="4">SUM(C18:L18)</f>
        <v>5250000</v>
      </c>
    </row>
    <row r="19" spans="1:13" s="27" customFormat="1" x14ac:dyDescent="0.25">
      <c r="A19" s="126"/>
      <c r="B19" s="44" t="s">
        <v>40</v>
      </c>
      <c r="C19" s="45">
        <f t="shared" ref="C19:L19" si="5">SUM(C18:C18)</f>
        <v>900000</v>
      </c>
      <c r="D19" s="45">
        <f t="shared" si="5"/>
        <v>900000</v>
      </c>
      <c r="E19" s="45">
        <f t="shared" si="5"/>
        <v>900000</v>
      </c>
      <c r="F19" s="45">
        <f t="shared" si="5"/>
        <v>425000</v>
      </c>
      <c r="G19" s="45">
        <f t="shared" si="5"/>
        <v>425000</v>
      </c>
      <c r="H19" s="45">
        <f t="shared" si="5"/>
        <v>425000</v>
      </c>
      <c r="I19" s="45">
        <f t="shared" si="5"/>
        <v>425000</v>
      </c>
      <c r="J19" s="45">
        <f t="shared" si="5"/>
        <v>425000</v>
      </c>
      <c r="K19" s="45">
        <f t="shared" si="5"/>
        <v>425000</v>
      </c>
      <c r="L19" s="45">
        <f t="shared" si="5"/>
        <v>0</v>
      </c>
      <c r="M19" s="50"/>
    </row>
    <row r="20" spans="1:13" s="27" customFormat="1" x14ac:dyDescent="0.25">
      <c r="A20" s="127"/>
      <c r="B20" s="44" t="s">
        <v>17</v>
      </c>
      <c r="C20" s="47">
        <f>C19</f>
        <v>900000</v>
      </c>
      <c r="D20" s="47">
        <f t="shared" ref="D20:L20" si="6">C20+D19</f>
        <v>1800000</v>
      </c>
      <c r="E20" s="47">
        <f t="shared" si="6"/>
        <v>2700000</v>
      </c>
      <c r="F20" s="47">
        <f t="shared" si="6"/>
        <v>3125000</v>
      </c>
      <c r="G20" s="47">
        <f t="shared" si="6"/>
        <v>3550000</v>
      </c>
      <c r="H20" s="47">
        <f t="shared" si="6"/>
        <v>3975000</v>
      </c>
      <c r="I20" s="47">
        <f t="shared" si="6"/>
        <v>4400000</v>
      </c>
      <c r="J20" s="47">
        <f t="shared" si="6"/>
        <v>4825000</v>
      </c>
      <c r="K20" s="47">
        <f t="shared" si="6"/>
        <v>5250000</v>
      </c>
      <c r="L20" s="47">
        <f t="shared" si="6"/>
        <v>5250000</v>
      </c>
      <c r="M20" s="112">
        <f>SUM(M18:M18)</f>
        <v>5250000</v>
      </c>
    </row>
    <row r="21" spans="1:13" s="27" customFormat="1" x14ac:dyDescent="0.25"/>
    <row r="22" spans="1:13" s="27" customFormat="1" ht="26.4" x14ac:dyDescent="0.25">
      <c r="A22" s="51" t="s">
        <v>26</v>
      </c>
      <c r="B22" s="52" t="s">
        <v>27</v>
      </c>
      <c r="C22" s="47">
        <f t="shared" ref="C22:L22" si="7">C20+C16</f>
        <v>900000</v>
      </c>
      <c r="D22" s="47">
        <f t="shared" si="7"/>
        <v>2633000</v>
      </c>
      <c r="E22" s="47">
        <f t="shared" si="7"/>
        <v>4366000</v>
      </c>
      <c r="F22" s="47">
        <f t="shared" si="7"/>
        <v>4791000</v>
      </c>
      <c r="G22" s="47">
        <f t="shared" si="7"/>
        <v>5216000</v>
      </c>
      <c r="H22" s="47">
        <f t="shared" si="7"/>
        <v>5641000</v>
      </c>
      <c r="I22" s="47">
        <f t="shared" si="7"/>
        <v>6066000</v>
      </c>
      <c r="J22" s="47">
        <f t="shared" si="7"/>
        <v>6491000</v>
      </c>
      <c r="K22" s="47">
        <f t="shared" si="7"/>
        <v>6916000</v>
      </c>
      <c r="L22" s="47">
        <f t="shared" si="7"/>
        <v>6916000</v>
      </c>
      <c r="M22" s="112">
        <f>M16+M20</f>
        <v>6916000</v>
      </c>
    </row>
    <row r="23" spans="1:13" s="27" customFormat="1" x14ac:dyDescent="0.25">
      <c r="A23" s="53"/>
      <c r="B23" s="54"/>
      <c r="C23" s="50"/>
      <c r="D23" s="50"/>
      <c r="E23" s="53"/>
      <c r="F23" s="54"/>
      <c r="G23" s="50"/>
      <c r="H23" s="50"/>
      <c r="I23" s="53"/>
      <c r="J23" s="53"/>
      <c r="K23" s="54"/>
      <c r="L23" s="50"/>
      <c r="M23" s="50"/>
    </row>
    <row r="24" spans="1:13" s="27" customFormat="1" x14ac:dyDescent="0.25">
      <c r="A24" s="34" t="s">
        <v>28</v>
      </c>
      <c r="B24" s="34"/>
      <c r="M24" s="35"/>
    </row>
    <row r="25" spans="1:13" s="27" customFormat="1" ht="13.8" x14ac:dyDescent="0.25">
      <c r="A25" s="35"/>
      <c r="B25" s="106" t="s">
        <v>68</v>
      </c>
      <c r="C25" s="2">
        <v>1</v>
      </c>
      <c r="D25" s="106">
        <v>2</v>
      </c>
      <c r="E25" s="2">
        <v>3</v>
      </c>
      <c r="F25" s="106">
        <v>4</v>
      </c>
      <c r="G25" s="2">
        <v>5</v>
      </c>
      <c r="H25" s="106">
        <v>6</v>
      </c>
      <c r="I25" s="2">
        <v>7</v>
      </c>
      <c r="J25" s="106">
        <v>8</v>
      </c>
      <c r="K25" s="4">
        <v>9</v>
      </c>
      <c r="L25" s="106">
        <v>10</v>
      </c>
    </row>
    <row r="26" spans="1:13" s="27" customFormat="1" x14ac:dyDescent="0.25">
      <c r="A26" s="134" t="s">
        <v>55</v>
      </c>
      <c r="B26" s="111" t="s">
        <v>63</v>
      </c>
      <c r="C26" s="55">
        <f>'Do Nothing'!C4-'Alt 2.'!C19</f>
        <v>0</v>
      </c>
      <c r="D26" s="55">
        <f>'Do Nothing'!D4-'Alt 2.'!D19</f>
        <v>0</v>
      </c>
      <c r="E26" s="55">
        <f>'Do Nothing'!E4-'Alt 2.'!E19</f>
        <v>0</v>
      </c>
      <c r="F26" s="55">
        <f>'Do Nothing'!F4-'Alt 2.'!F19</f>
        <v>475000</v>
      </c>
      <c r="G26" s="55">
        <f>'Do Nothing'!G4-'Alt 2.'!G19</f>
        <v>475000</v>
      </c>
      <c r="H26" s="55">
        <f>'Do Nothing'!H4-'Alt 2.'!H19</f>
        <v>475000</v>
      </c>
      <c r="I26" s="55">
        <f>'Do Nothing'!I4-'Alt 2.'!I19</f>
        <v>475000</v>
      </c>
      <c r="J26" s="55">
        <f>'Do Nothing'!J4-'Alt 2.'!J19</f>
        <v>475000</v>
      </c>
      <c r="K26" s="55">
        <f>'Do Nothing'!K4-'Alt 2.'!K19</f>
        <v>475000</v>
      </c>
      <c r="L26" s="55">
        <f>'Do Nothing'!L4-'Alt 2.'!L19</f>
        <v>0</v>
      </c>
      <c r="M26" s="109">
        <f t="shared" ref="M26:M29" si="8">SUM(C26:L26)</f>
        <v>2850000</v>
      </c>
    </row>
    <row r="27" spans="1:13" s="27" customFormat="1" x14ac:dyDescent="0.25">
      <c r="A27" s="135"/>
      <c r="B27" s="111" t="s">
        <v>62</v>
      </c>
      <c r="C27" s="82">
        <v>0</v>
      </c>
      <c r="D27" s="82">
        <v>0</v>
      </c>
      <c r="E27" s="82">
        <v>0</v>
      </c>
      <c r="F27" s="82">
        <v>0</v>
      </c>
      <c r="G27" s="82">
        <v>0</v>
      </c>
      <c r="H27" s="82">
        <v>0</v>
      </c>
      <c r="I27" s="82">
        <v>0</v>
      </c>
      <c r="J27" s="82">
        <v>0</v>
      </c>
      <c r="K27" s="82">
        <v>0</v>
      </c>
      <c r="L27" s="82">
        <v>0</v>
      </c>
      <c r="M27" s="109">
        <f t="shared" si="8"/>
        <v>0</v>
      </c>
    </row>
    <row r="28" spans="1:13" s="27" customFormat="1" x14ac:dyDescent="0.25">
      <c r="A28" s="135"/>
      <c r="B28" s="111" t="s">
        <v>64</v>
      </c>
      <c r="C28" s="82">
        <v>0</v>
      </c>
      <c r="D28" s="82">
        <v>0</v>
      </c>
      <c r="E28" s="82">
        <v>0</v>
      </c>
      <c r="F28" s="82">
        <v>200000</v>
      </c>
      <c r="G28" s="82">
        <v>200000</v>
      </c>
      <c r="H28" s="82">
        <v>200000</v>
      </c>
      <c r="I28" s="82">
        <v>200000</v>
      </c>
      <c r="J28" s="82">
        <v>200000</v>
      </c>
      <c r="K28" s="82">
        <v>200000</v>
      </c>
      <c r="L28" s="82">
        <v>0</v>
      </c>
      <c r="M28" s="109">
        <f t="shared" si="8"/>
        <v>1200000</v>
      </c>
    </row>
    <row r="29" spans="1:13" s="27" customFormat="1" x14ac:dyDescent="0.25">
      <c r="A29" s="135"/>
      <c r="B29" s="111" t="s">
        <v>65</v>
      </c>
      <c r="C29" s="82">
        <v>0</v>
      </c>
      <c r="D29" s="82">
        <v>0</v>
      </c>
      <c r="E29" s="82">
        <v>0</v>
      </c>
      <c r="F29" s="82">
        <v>0</v>
      </c>
      <c r="G29" s="82">
        <v>0</v>
      </c>
      <c r="H29" s="82">
        <v>0</v>
      </c>
      <c r="I29" s="82">
        <v>0</v>
      </c>
      <c r="J29" s="82">
        <v>0</v>
      </c>
      <c r="K29" s="82">
        <v>0</v>
      </c>
      <c r="L29" s="82">
        <v>0</v>
      </c>
      <c r="M29" s="109">
        <f t="shared" si="8"/>
        <v>0</v>
      </c>
    </row>
    <row r="30" spans="1:13" s="27" customFormat="1" x14ac:dyDescent="0.25">
      <c r="A30" s="135"/>
      <c r="B30" s="49" t="s">
        <v>53</v>
      </c>
      <c r="C30" s="45">
        <f t="shared" ref="C30:L30" si="9">SUM(C26:C29)</f>
        <v>0</v>
      </c>
      <c r="D30" s="45">
        <f t="shared" si="9"/>
        <v>0</v>
      </c>
      <c r="E30" s="45">
        <f t="shared" si="9"/>
        <v>0</v>
      </c>
      <c r="F30" s="45">
        <f t="shared" si="9"/>
        <v>675000</v>
      </c>
      <c r="G30" s="45">
        <f t="shared" si="9"/>
        <v>675000</v>
      </c>
      <c r="H30" s="45">
        <f t="shared" si="9"/>
        <v>675000</v>
      </c>
      <c r="I30" s="45">
        <f t="shared" si="9"/>
        <v>675000</v>
      </c>
      <c r="J30" s="45">
        <f t="shared" si="9"/>
        <v>675000</v>
      </c>
      <c r="K30" s="45">
        <f t="shared" si="9"/>
        <v>675000</v>
      </c>
      <c r="L30" s="45">
        <f t="shared" si="9"/>
        <v>0</v>
      </c>
      <c r="M30" s="56"/>
    </row>
    <row r="31" spans="1:13" s="27" customFormat="1" x14ac:dyDescent="0.25">
      <c r="A31" s="135"/>
      <c r="B31" s="44" t="s">
        <v>54</v>
      </c>
      <c r="C31" s="47">
        <f>C30</f>
        <v>0</v>
      </c>
      <c r="D31" s="47">
        <f t="shared" ref="D31:L31" si="10">C31+D30</f>
        <v>0</v>
      </c>
      <c r="E31" s="47">
        <f t="shared" si="10"/>
        <v>0</v>
      </c>
      <c r="F31" s="47">
        <f t="shared" si="10"/>
        <v>675000</v>
      </c>
      <c r="G31" s="47">
        <f t="shared" si="10"/>
        <v>1350000</v>
      </c>
      <c r="H31" s="47">
        <f t="shared" si="10"/>
        <v>2025000</v>
      </c>
      <c r="I31" s="47">
        <f t="shared" si="10"/>
        <v>2700000</v>
      </c>
      <c r="J31" s="47">
        <f t="shared" si="10"/>
        <v>3375000</v>
      </c>
      <c r="K31" s="47">
        <f t="shared" si="10"/>
        <v>4050000</v>
      </c>
      <c r="L31" s="47">
        <f t="shared" si="10"/>
        <v>4050000</v>
      </c>
      <c r="M31" s="112">
        <f>SUM(M26:M29)</f>
        <v>4050000</v>
      </c>
    </row>
    <row r="32" spans="1:13" s="35" customFormat="1" x14ac:dyDescent="0.25">
      <c r="A32" s="135"/>
      <c r="B32" s="117" t="s">
        <v>20</v>
      </c>
      <c r="C32" s="56" t="s">
        <v>74</v>
      </c>
      <c r="D32" s="56"/>
      <c r="E32" s="53"/>
      <c r="F32" s="53"/>
      <c r="G32" s="56"/>
      <c r="H32" s="56"/>
      <c r="I32" s="53"/>
      <c r="J32" s="53"/>
      <c r="K32" s="53"/>
      <c r="L32" s="56"/>
      <c r="M32" s="56"/>
    </row>
    <row r="33" spans="1:13" s="35" customFormat="1" x14ac:dyDescent="0.25">
      <c r="A33" s="135"/>
      <c r="B33" s="117" t="s">
        <v>21</v>
      </c>
      <c r="C33" s="56" t="s">
        <v>69</v>
      </c>
      <c r="D33" s="25"/>
      <c r="E33" s="24"/>
      <c r="F33" s="24"/>
      <c r="G33" s="25"/>
      <c r="H33" s="25"/>
      <c r="I33" s="24"/>
      <c r="J33" s="24"/>
      <c r="K33" s="24"/>
      <c r="L33" s="25"/>
      <c r="M33" s="56"/>
    </row>
    <row r="34" spans="1:13" s="35" customFormat="1" x14ac:dyDescent="0.25">
      <c r="A34" s="135"/>
      <c r="B34" s="117" t="s">
        <v>22</v>
      </c>
      <c r="C34" s="56" t="s">
        <v>30</v>
      </c>
      <c r="D34" s="25"/>
      <c r="E34" s="24"/>
      <c r="F34" s="24"/>
      <c r="G34" s="25"/>
      <c r="H34" s="25"/>
      <c r="I34" s="24"/>
      <c r="J34" s="24"/>
      <c r="K34" s="24"/>
      <c r="L34" s="25"/>
      <c r="M34" s="56"/>
    </row>
    <row r="35" spans="1:13" s="35" customFormat="1" x14ac:dyDescent="0.25">
      <c r="A35" s="135"/>
      <c r="B35" s="117" t="s">
        <v>23</v>
      </c>
      <c r="C35" s="56" t="s">
        <v>31</v>
      </c>
      <c r="D35" s="25"/>
      <c r="E35" s="24"/>
      <c r="F35" s="24"/>
      <c r="G35" s="25"/>
      <c r="H35" s="25"/>
      <c r="I35" s="24"/>
      <c r="J35" s="24"/>
      <c r="K35" s="24"/>
      <c r="L35" s="25"/>
      <c r="M35" s="56"/>
    </row>
    <row r="36" spans="1:13" s="35" customFormat="1" x14ac:dyDescent="0.25">
      <c r="C36" s="25"/>
      <c r="D36" s="25"/>
      <c r="E36" s="24"/>
      <c r="F36" s="24"/>
      <c r="G36" s="25"/>
      <c r="H36" s="25"/>
      <c r="I36" s="24"/>
      <c r="J36" s="24"/>
      <c r="K36" s="24"/>
      <c r="L36" s="25"/>
      <c r="M36" s="56"/>
    </row>
    <row r="37" spans="1:13" s="27" customFormat="1" x14ac:dyDescent="0.25">
      <c r="A37" s="57" t="s">
        <v>15</v>
      </c>
      <c r="B37" s="112" t="s">
        <v>29</v>
      </c>
      <c r="C37" s="113">
        <f t="shared" ref="C37:M37" si="11">(C31-$M$16)/$M$16</f>
        <v>-1</v>
      </c>
      <c r="D37" s="113">
        <f t="shared" si="11"/>
        <v>-1</v>
      </c>
      <c r="E37" s="113">
        <f t="shared" si="11"/>
        <v>-1</v>
      </c>
      <c r="F37" s="113">
        <f t="shared" si="11"/>
        <v>-0.59483793517406958</v>
      </c>
      <c r="G37" s="113">
        <f t="shared" si="11"/>
        <v>-0.18967587034813926</v>
      </c>
      <c r="H37" s="113">
        <f t="shared" si="11"/>
        <v>0.2154861944777911</v>
      </c>
      <c r="I37" s="113">
        <f t="shared" si="11"/>
        <v>0.62064825930372147</v>
      </c>
      <c r="J37" s="113">
        <f t="shared" si="11"/>
        <v>1.0258103241296519</v>
      </c>
      <c r="K37" s="113">
        <f t="shared" si="11"/>
        <v>1.4309723889555823</v>
      </c>
      <c r="L37" s="113">
        <f t="shared" si="11"/>
        <v>1.4309723889555823</v>
      </c>
      <c r="M37" s="114">
        <f t="shared" si="11"/>
        <v>1.4309723889555823</v>
      </c>
    </row>
    <row r="38" spans="1:13" s="27" customFormat="1" x14ac:dyDescent="0.25">
      <c r="B38" s="58" t="s">
        <v>72</v>
      </c>
    </row>
    <row r="39" spans="1:13" s="27" customFormat="1" x14ac:dyDescent="0.25"/>
    <row r="40" spans="1:13" x14ac:dyDescent="0.25">
      <c r="A40" s="11" t="s">
        <v>35</v>
      </c>
    </row>
  </sheetData>
  <sheetProtection algorithmName="SHA-512" hashValue="xBHeb9S8YemZtRnPB+Hh05nwOAx7MFQIRBYVdCu8Xj2eIL0D8gf/rkD2Ke8DyAircgRDJ+sGAgbmk+vnvub3yA==" saltValue="jZp9b1XQly+89xlK7JbwxQ==" spinCount="100000" sheet="1" objects="1" scenarios="1"/>
  <mergeCells count="5">
    <mergeCell ref="B1:B2"/>
    <mergeCell ref="M1:M2"/>
    <mergeCell ref="A3:A16"/>
    <mergeCell ref="A26:A35"/>
    <mergeCell ref="A17:A20"/>
  </mergeCells>
  <pageMargins left="0.25" right="0.25" top="0.75" bottom="0.75" header="0.3" footer="0.3"/>
  <pageSetup scale="60" orientation="landscape" r:id="rId1"/>
  <headerFooter>
    <oddHeader>&amp;L&amp;G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M40"/>
  <sheetViews>
    <sheetView view="pageLayout" zoomScaleNormal="100" workbookViewId="0">
      <selection activeCell="B10" sqref="B10"/>
    </sheetView>
  </sheetViews>
  <sheetFormatPr defaultColWidth="9.109375" defaultRowHeight="13.2" x14ac:dyDescent="0.25"/>
  <cols>
    <col min="1" max="1" width="17.5546875" style="10" bestFit="1" customWidth="1"/>
    <col min="2" max="2" width="22.6640625" style="10" customWidth="1"/>
    <col min="3" max="13" width="16" style="10" customWidth="1"/>
    <col min="14" max="16384" width="9.109375" style="10"/>
  </cols>
  <sheetData>
    <row r="1" spans="1:13" s="27" customFormat="1" ht="12.75" customHeight="1" x14ac:dyDescent="0.25">
      <c r="B1" s="141" t="str">
        <f>Summary!E4</f>
        <v>Alt 3:</v>
      </c>
      <c r="C1" s="1" t="s">
        <v>0</v>
      </c>
      <c r="D1" s="105" t="s">
        <v>0</v>
      </c>
      <c r="E1" s="1" t="s">
        <v>0</v>
      </c>
      <c r="F1" s="105" t="s">
        <v>0</v>
      </c>
      <c r="G1" s="1" t="s">
        <v>0</v>
      </c>
      <c r="H1" s="105" t="s">
        <v>0</v>
      </c>
      <c r="I1" s="1" t="s">
        <v>0</v>
      </c>
      <c r="J1" s="105" t="s">
        <v>0</v>
      </c>
      <c r="K1" s="3" t="s">
        <v>0</v>
      </c>
      <c r="L1" s="105" t="s">
        <v>0</v>
      </c>
      <c r="M1" s="143" t="s">
        <v>14</v>
      </c>
    </row>
    <row r="2" spans="1:13" s="27" customFormat="1" ht="12.75" customHeight="1" thickBot="1" x14ac:dyDescent="0.3">
      <c r="B2" s="142"/>
      <c r="C2" s="2">
        <f>'Do Nothing'!C2</f>
        <v>2024</v>
      </c>
      <c r="D2" s="106">
        <f t="shared" ref="D2:L2" si="0">C2+1</f>
        <v>2025</v>
      </c>
      <c r="E2" s="2">
        <f t="shared" si="0"/>
        <v>2026</v>
      </c>
      <c r="F2" s="106">
        <f t="shared" si="0"/>
        <v>2027</v>
      </c>
      <c r="G2" s="2">
        <f t="shared" si="0"/>
        <v>2028</v>
      </c>
      <c r="H2" s="106">
        <f t="shared" si="0"/>
        <v>2029</v>
      </c>
      <c r="I2" s="2">
        <f t="shared" si="0"/>
        <v>2030</v>
      </c>
      <c r="J2" s="106">
        <f t="shared" si="0"/>
        <v>2031</v>
      </c>
      <c r="K2" s="4">
        <f t="shared" si="0"/>
        <v>2032</v>
      </c>
      <c r="L2" s="106">
        <f t="shared" si="0"/>
        <v>2033</v>
      </c>
      <c r="M2" s="143"/>
    </row>
    <row r="3" spans="1:13" s="27" customFormat="1" ht="12.6" customHeight="1" x14ac:dyDescent="0.25">
      <c r="A3" s="129" t="s">
        <v>59</v>
      </c>
      <c r="B3" s="67" t="s">
        <v>3</v>
      </c>
      <c r="C3" s="82">
        <v>60000</v>
      </c>
      <c r="D3" s="82"/>
      <c r="E3" s="82"/>
      <c r="F3" s="82"/>
      <c r="G3" s="82"/>
      <c r="H3" s="82"/>
      <c r="I3" s="82"/>
      <c r="J3" s="82"/>
      <c r="K3" s="82"/>
      <c r="L3" s="82"/>
      <c r="M3" s="68">
        <f t="shared" ref="M3:M12" si="1">SUM(C3:L3)</f>
        <v>60000</v>
      </c>
    </row>
    <row r="4" spans="1:13" s="27" customFormat="1" x14ac:dyDescent="0.25">
      <c r="A4" s="130"/>
      <c r="B4" s="68" t="s">
        <v>4</v>
      </c>
      <c r="C4" s="82">
        <v>1000000</v>
      </c>
      <c r="D4" s="82"/>
      <c r="E4" s="82"/>
      <c r="F4" s="82"/>
      <c r="G4" s="82"/>
      <c r="H4" s="82"/>
      <c r="I4" s="82"/>
      <c r="J4" s="82"/>
      <c r="K4" s="82"/>
      <c r="L4" s="82"/>
      <c r="M4" s="68">
        <f t="shared" si="1"/>
        <v>1000000</v>
      </c>
    </row>
    <row r="5" spans="1:13" s="27" customFormat="1" x14ac:dyDescent="0.25">
      <c r="A5" s="130"/>
      <c r="B5" s="68" t="s">
        <v>5</v>
      </c>
      <c r="C5" s="82"/>
      <c r="D5" s="82"/>
      <c r="E5" s="82"/>
      <c r="F5" s="82"/>
      <c r="G5" s="82"/>
      <c r="H5" s="82"/>
      <c r="I5" s="82"/>
      <c r="J5" s="82"/>
      <c r="K5" s="82"/>
      <c r="L5" s="82"/>
      <c r="M5" s="68">
        <f t="shared" si="1"/>
        <v>0</v>
      </c>
    </row>
    <row r="6" spans="1:13" s="27" customFormat="1" x14ac:dyDescent="0.25">
      <c r="A6" s="130"/>
      <c r="B6" s="68" t="s">
        <v>2</v>
      </c>
      <c r="C6" s="82"/>
      <c r="D6" s="82"/>
      <c r="E6" s="82"/>
      <c r="F6" s="82"/>
      <c r="G6" s="82"/>
      <c r="H6" s="82"/>
      <c r="I6" s="82"/>
      <c r="J6" s="82"/>
      <c r="K6" s="82"/>
      <c r="L6" s="82"/>
      <c r="M6" s="68">
        <f t="shared" si="1"/>
        <v>0</v>
      </c>
    </row>
    <row r="7" spans="1:13" s="27" customFormat="1" x14ac:dyDescent="0.25">
      <c r="A7" s="130"/>
      <c r="B7" s="68" t="s">
        <v>6</v>
      </c>
      <c r="C7" s="82"/>
      <c r="D7" s="82"/>
      <c r="E7" s="82"/>
      <c r="F7" s="82"/>
      <c r="G7" s="82"/>
      <c r="H7" s="82"/>
      <c r="I7" s="82"/>
      <c r="J7" s="82"/>
      <c r="K7" s="82"/>
      <c r="L7" s="82"/>
      <c r="M7" s="68">
        <f t="shared" si="1"/>
        <v>0</v>
      </c>
    </row>
    <row r="8" spans="1:13" s="27" customFormat="1" x14ac:dyDescent="0.25">
      <c r="A8" s="130"/>
      <c r="B8" s="68" t="s">
        <v>7</v>
      </c>
      <c r="C8" s="82"/>
      <c r="D8" s="82"/>
      <c r="E8" s="82"/>
      <c r="F8" s="82"/>
      <c r="G8" s="82"/>
      <c r="H8" s="82"/>
      <c r="I8" s="82"/>
      <c r="J8" s="82"/>
      <c r="K8" s="82"/>
      <c r="L8" s="82"/>
      <c r="M8" s="68">
        <f t="shared" si="1"/>
        <v>0</v>
      </c>
    </row>
    <row r="9" spans="1:13" s="27" customFormat="1" x14ac:dyDescent="0.25">
      <c r="A9" s="130"/>
      <c r="B9" s="68" t="s">
        <v>8</v>
      </c>
      <c r="C9" s="82"/>
      <c r="D9" s="82"/>
      <c r="E9" s="82"/>
      <c r="F9" s="82"/>
      <c r="G9" s="82"/>
      <c r="H9" s="82"/>
      <c r="I9" s="82"/>
      <c r="J9" s="82"/>
      <c r="K9" s="82"/>
      <c r="L9" s="82"/>
      <c r="M9" s="68">
        <f t="shared" si="1"/>
        <v>0</v>
      </c>
    </row>
    <row r="10" spans="1:13" s="27" customFormat="1" x14ac:dyDescent="0.25">
      <c r="A10" s="130"/>
      <c r="B10" s="68" t="s">
        <v>1</v>
      </c>
      <c r="C10" s="82"/>
      <c r="D10" s="82"/>
      <c r="E10" s="82"/>
      <c r="F10" s="82"/>
      <c r="G10" s="82"/>
      <c r="H10" s="82"/>
      <c r="I10" s="82"/>
      <c r="J10" s="82"/>
      <c r="K10" s="82"/>
      <c r="L10" s="82"/>
      <c r="M10" s="68">
        <f t="shared" si="1"/>
        <v>0</v>
      </c>
    </row>
    <row r="11" spans="1:13" s="27" customFormat="1" x14ac:dyDescent="0.25">
      <c r="A11" s="130"/>
      <c r="B11" s="68" t="s">
        <v>13</v>
      </c>
      <c r="C11" s="82"/>
      <c r="D11" s="82"/>
      <c r="E11" s="82"/>
      <c r="F11" s="82"/>
      <c r="G11" s="82"/>
      <c r="H11" s="82"/>
      <c r="I11" s="82"/>
      <c r="J11" s="82"/>
      <c r="K11" s="82"/>
      <c r="L11" s="82"/>
      <c r="M11" s="68">
        <f t="shared" si="1"/>
        <v>0</v>
      </c>
    </row>
    <row r="12" spans="1:13" s="27" customFormat="1" x14ac:dyDescent="0.25">
      <c r="A12" s="130"/>
      <c r="B12" s="68" t="s">
        <v>9</v>
      </c>
      <c r="C12" s="82">
        <v>140000</v>
      </c>
      <c r="D12" s="82"/>
      <c r="E12" s="82"/>
      <c r="F12" s="82"/>
      <c r="G12" s="82"/>
      <c r="H12" s="82"/>
      <c r="I12" s="82"/>
      <c r="J12" s="82"/>
      <c r="K12" s="82"/>
      <c r="L12" s="82"/>
      <c r="M12" s="68">
        <f t="shared" si="1"/>
        <v>140000</v>
      </c>
    </row>
    <row r="13" spans="1:13" s="27" customFormat="1" x14ac:dyDescent="0.25">
      <c r="A13" s="130"/>
      <c r="B13" s="69" t="s">
        <v>18</v>
      </c>
      <c r="C13" s="82"/>
      <c r="D13" s="82"/>
      <c r="E13" s="82"/>
      <c r="F13" s="82"/>
      <c r="G13" s="82"/>
      <c r="H13" s="82"/>
      <c r="I13" s="82"/>
      <c r="J13" s="82"/>
      <c r="K13" s="82"/>
      <c r="L13" s="82"/>
      <c r="M13" s="68">
        <f t="shared" ref="M13:M14" si="2">SUM(C13:L13)</f>
        <v>0</v>
      </c>
    </row>
    <row r="14" spans="1:13" s="27" customFormat="1" x14ac:dyDescent="0.25">
      <c r="A14" s="130"/>
      <c r="B14" s="68" t="s">
        <v>56</v>
      </c>
      <c r="C14" s="82"/>
      <c r="D14" s="82"/>
      <c r="E14" s="82"/>
      <c r="F14" s="82"/>
      <c r="G14" s="82"/>
      <c r="H14" s="82"/>
      <c r="I14" s="82"/>
      <c r="J14" s="82"/>
      <c r="K14" s="82"/>
      <c r="L14" s="82"/>
      <c r="M14" s="68">
        <f t="shared" si="2"/>
        <v>0</v>
      </c>
    </row>
    <row r="15" spans="1:13" s="27" customFormat="1" x14ac:dyDescent="0.25">
      <c r="A15" s="130"/>
      <c r="B15" s="44" t="s">
        <v>39</v>
      </c>
      <c r="C15" s="45">
        <f>SUM(C3:C14)</f>
        <v>1200000</v>
      </c>
      <c r="D15" s="45">
        <f t="shared" ref="D15:L15" si="3">SUM(D3:D14)</f>
        <v>0</v>
      </c>
      <c r="E15" s="45">
        <f t="shared" si="3"/>
        <v>0</v>
      </c>
      <c r="F15" s="45">
        <f t="shared" si="3"/>
        <v>0</v>
      </c>
      <c r="G15" s="45">
        <f t="shared" si="3"/>
        <v>0</v>
      </c>
      <c r="H15" s="45">
        <f t="shared" si="3"/>
        <v>0</v>
      </c>
      <c r="I15" s="45">
        <f t="shared" si="3"/>
        <v>0</v>
      </c>
      <c r="J15" s="45">
        <f t="shared" si="3"/>
        <v>0</v>
      </c>
      <c r="K15" s="45">
        <f t="shared" si="3"/>
        <v>0</v>
      </c>
      <c r="L15" s="45">
        <f t="shared" si="3"/>
        <v>0</v>
      </c>
      <c r="M15" s="46"/>
    </row>
    <row r="16" spans="1:13" s="27" customFormat="1" x14ac:dyDescent="0.25">
      <c r="A16" s="131"/>
      <c r="B16" s="44" t="s">
        <v>16</v>
      </c>
      <c r="C16" s="47">
        <f>C15</f>
        <v>1200000</v>
      </c>
      <c r="D16" s="47">
        <f t="shared" ref="D16:L16" si="4">C16+D15</f>
        <v>1200000</v>
      </c>
      <c r="E16" s="47">
        <f t="shared" si="4"/>
        <v>1200000</v>
      </c>
      <c r="F16" s="47">
        <f t="shared" si="4"/>
        <v>1200000</v>
      </c>
      <c r="G16" s="47">
        <f t="shared" si="4"/>
        <v>1200000</v>
      </c>
      <c r="H16" s="47">
        <f t="shared" si="4"/>
        <v>1200000</v>
      </c>
      <c r="I16" s="47">
        <f t="shared" si="4"/>
        <v>1200000</v>
      </c>
      <c r="J16" s="47">
        <f t="shared" si="4"/>
        <v>1200000</v>
      </c>
      <c r="K16" s="47">
        <f t="shared" si="4"/>
        <v>1200000</v>
      </c>
      <c r="L16" s="47">
        <f t="shared" si="4"/>
        <v>1200000</v>
      </c>
      <c r="M16" s="70">
        <f>SUM(M3:M14)</f>
        <v>1200000</v>
      </c>
    </row>
    <row r="17" spans="1:13" s="27" customFormat="1" ht="12.75" customHeight="1" thickBot="1" x14ac:dyDescent="0.3">
      <c r="A17" s="137" t="s">
        <v>60</v>
      </c>
      <c r="B17" s="106" t="s">
        <v>68</v>
      </c>
      <c r="C17" s="2">
        <v>1</v>
      </c>
      <c r="D17" s="106">
        <v>2</v>
      </c>
      <c r="E17" s="2">
        <v>3</v>
      </c>
      <c r="F17" s="106">
        <v>4</v>
      </c>
      <c r="G17" s="2">
        <v>5</v>
      </c>
      <c r="H17" s="106">
        <v>6</v>
      </c>
      <c r="I17" s="2">
        <v>7</v>
      </c>
      <c r="J17" s="106">
        <v>8</v>
      </c>
      <c r="K17" s="4">
        <v>9</v>
      </c>
      <c r="L17" s="106">
        <v>10</v>
      </c>
      <c r="M17" s="46"/>
    </row>
    <row r="18" spans="1:13" s="27" customFormat="1" ht="13.8" thickBot="1" x14ac:dyDescent="0.3">
      <c r="A18" s="126"/>
      <c r="B18" s="68" t="s">
        <v>57</v>
      </c>
      <c r="C18" s="104">
        <v>900000</v>
      </c>
      <c r="D18" s="104">
        <v>666000</v>
      </c>
      <c r="E18" s="104">
        <v>666000</v>
      </c>
      <c r="F18" s="104">
        <v>666000</v>
      </c>
      <c r="G18" s="104">
        <v>666000</v>
      </c>
      <c r="H18" s="104">
        <v>666000</v>
      </c>
      <c r="I18" s="104">
        <v>666000</v>
      </c>
      <c r="J18" s="104">
        <v>666000</v>
      </c>
      <c r="K18" s="104">
        <v>666000</v>
      </c>
      <c r="L18" s="104"/>
      <c r="M18" s="68">
        <f t="shared" ref="M18" si="5">SUM(C18:L18)</f>
        <v>6228000</v>
      </c>
    </row>
    <row r="19" spans="1:13" s="27" customFormat="1" x14ac:dyDescent="0.25">
      <c r="A19" s="126"/>
      <c r="B19" s="44" t="s">
        <v>40</v>
      </c>
      <c r="C19" s="45">
        <f t="shared" ref="C19:L19" si="6">SUM(C18:C18)</f>
        <v>900000</v>
      </c>
      <c r="D19" s="45">
        <f t="shared" si="6"/>
        <v>666000</v>
      </c>
      <c r="E19" s="45">
        <f t="shared" si="6"/>
        <v>666000</v>
      </c>
      <c r="F19" s="45">
        <f t="shared" si="6"/>
        <v>666000</v>
      </c>
      <c r="G19" s="45">
        <f t="shared" si="6"/>
        <v>666000</v>
      </c>
      <c r="H19" s="45">
        <f t="shared" si="6"/>
        <v>666000</v>
      </c>
      <c r="I19" s="45">
        <f t="shared" si="6"/>
        <v>666000</v>
      </c>
      <c r="J19" s="45">
        <f t="shared" si="6"/>
        <v>666000</v>
      </c>
      <c r="K19" s="45">
        <f t="shared" si="6"/>
        <v>666000</v>
      </c>
      <c r="L19" s="45">
        <f t="shared" si="6"/>
        <v>0</v>
      </c>
      <c r="M19" s="50"/>
    </row>
    <row r="20" spans="1:13" s="27" customFormat="1" x14ac:dyDescent="0.25">
      <c r="A20" s="127"/>
      <c r="B20" s="44" t="s">
        <v>17</v>
      </c>
      <c r="C20" s="47">
        <f>C19</f>
        <v>900000</v>
      </c>
      <c r="D20" s="47">
        <f t="shared" ref="D20:L20" si="7">C20+D19</f>
        <v>1566000</v>
      </c>
      <c r="E20" s="47">
        <f t="shared" si="7"/>
        <v>2232000</v>
      </c>
      <c r="F20" s="47">
        <f t="shared" si="7"/>
        <v>2898000</v>
      </c>
      <c r="G20" s="47">
        <f t="shared" si="7"/>
        <v>3564000</v>
      </c>
      <c r="H20" s="47">
        <f t="shared" si="7"/>
        <v>4230000</v>
      </c>
      <c r="I20" s="47">
        <f t="shared" si="7"/>
        <v>4896000</v>
      </c>
      <c r="J20" s="47">
        <f t="shared" si="7"/>
        <v>5562000</v>
      </c>
      <c r="K20" s="47">
        <f t="shared" si="7"/>
        <v>6228000</v>
      </c>
      <c r="L20" s="47">
        <f t="shared" si="7"/>
        <v>6228000</v>
      </c>
      <c r="M20" s="70">
        <f>SUM(M18:M18)</f>
        <v>6228000</v>
      </c>
    </row>
    <row r="21" spans="1:13" s="27" customFormat="1" x14ac:dyDescent="0.25"/>
    <row r="22" spans="1:13" s="27" customFormat="1" ht="26.4" x14ac:dyDescent="0.25">
      <c r="A22" s="51" t="s">
        <v>26</v>
      </c>
      <c r="B22" s="52" t="s">
        <v>27</v>
      </c>
      <c r="C22" s="47">
        <f t="shared" ref="C22:L22" si="8">C20+C16</f>
        <v>2100000</v>
      </c>
      <c r="D22" s="47">
        <f t="shared" si="8"/>
        <v>2766000</v>
      </c>
      <c r="E22" s="47">
        <f t="shared" si="8"/>
        <v>3432000</v>
      </c>
      <c r="F22" s="47">
        <f t="shared" si="8"/>
        <v>4098000</v>
      </c>
      <c r="G22" s="47">
        <f t="shared" si="8"/>
        <v>4764000</v>
      </c>
      <c r="H22" s="47">
        <f t="shared" si="8"/>
        <v>5430000</v>
      </c>
      <c r="I22" s="47">
        <f t="shared" si="8"/>
        <v>6096000</v>
      </c>
      <c r="J22" s="47">
        <f t="shared" si="8"/>
        <v>6762000</v>
      </c>
      <c r="K22" s="47">
        <f t="shared" si="8"/>
        <v>7428000</v>
      </c>
      <c r="L22" s="47">
        <f t="shared" si="8"/>
        <v>7428000</v>
      </c>
      <c r="M22" s="70">
        <f>M16+M20</f>
        <v>7428000</v>
      </c>
    </row>
    <row r="23" spans="1:13" s="27" customFormat="1" x14ac:dyDescent="0.25">
      <c r="A23" s="53"/>
      <c r="B23" s="54"/>
      <c r="C23" s="50"/>
      <c r="D23" s="50"/>
      <c r="E23" s="53"/>
      <c r="F23" s="54"/>
      <c r="G23" s="50"/>
      <c r="H23" s="50"/>
      <c r="I23" s="53"/>
      <c r="J23" s="53"/>
      <c r="K23" s="54"/>
      <c r="L23" s="50"/>
      <c r="M23" s="50"/>
    </row>
    <row r="24" spans="1:13" s="27" customFormat="1" x14ac:dyDescent="0.25">
      <c r="A24" s="34" t="s">
        <v>28</v>
      </c>
      <c r="B24" s="34"/>
      <c r="M24" s="35"/>
    </row>
    <row r="25" spans="1:13" s="27" customFormat="1" ht="13.8" x14ac:dyDescent="0.25">
      <c r="A25" s="35"/>
      <c r="B25" s="106" t="s">
        <v>68</v>
      </c>
      <c r="C25" s="2">
        <v>1</v>
      </c>
      <c r="D25" s="106">
        <v>2</v>
      </c>
      <c r="E25" s="2">
        <v>3</v>
      </c>
      <c r="F25" s="106">
        <v>4</v>
      </c>
      <c r="G25" s="2">
        <v>5</v>
      </c>
      <c r="H25" s="106">
        <v>6</v>
      </c>
      <c r="I25" s="2">
        <v>7</v>
      </c>
      <c r="J25" s="106">
        <v>8</v>
      </c>
      <c r="K25" s="4">
        <v>9</v>
      </c>
      <c r="L25" s="106">
        <v>10</v>
      </c>
    </row>
    <row r="26" spans="1:13" s="27" customFormat="1" x14ac:dyDescent="0.25">
      <c r="A26" s="134" t="s">
        <v>55</v>
      </c>
      <c r="B26" s="71" t="s">
        <v>63</v>
      </c>
      <c r="C26" s="55">
        <f>'Do Nothing'!C4-'Alt 3.'!C18</f>
        <v>0</v>
      </c>
      <c r="D26" s="55">
        <f>'Do Nothing'!D4-'Alt 3.'!D18</f>
        <v>234000</v>
      </c>
      <c r="E26" s="55">
        <f>'Do Nothing'!E4-'Alt 3.'!E18</f>
        <v>234000</v>
      </c>
      <c r="F26" s="55">
        <f>'Do Nothing'!F4-'Alt 3.'!F18</f>
        <v>234000</v>
      </c>
      <c r="G26" s="55">
        <f>'Do Nothing'!G4-'Alt 3.'!G18</f>
        <v>234000</v>
      </c>
      <c r="H26" s="55">
        <f>'Do Nothing'!H4-'Alt 3.'!H18</f>
        <v>234000</v>
      </c>
      <c r="I26" s="55">
        <f>'Do Nothing'!I4-'Alt 3.'!I18</f>
        <v>234000</v>
      </c>
      <c r="J26" s="55">
        <f>'Do Nothing'!J4-'Alt 3.'!J18</f>
        <v>234000</v>
      </c>
      <c r="K26" s="55">
        <f>'Do Nothing'!K4-'Alt 3.'!K18</f>
        <v>234000</v>
      </c>
      <c r="L26" s="55">
        <f>'Do Nothing'!L4-'Alt 3.'!L18</f>
        <v>0</v>
      </c>
      <c r="M26" s="68">
        <f t="shared" ref="M26:M29" si="9">SUM(C26:L26)</f>
        <v>1872000</v>
      </c>
    </row>
    <row r="27" spans="1:13" s="27" customFormat="1" x14ac:dyDescent="0.25">
      <c r="A27" s="135"/>
      <c r="B27" s="71" t="s">
        <v>62</v>
      </c>
      <c r="C27" s="82">
        <v>0</v>
      </c>
      <c r="D27" s="82">
        <v>0</v>
      </c>
      <c r="E27" s="82">
        <v>0</v>
      </c>
      <c r="F27" s="82">
        <v>0</v>
      </c>
      <c r="G27" s="82">
        <v>0</v>
      </c>
      <c r="H27" s="82">
        <v>0</v>
      </c>
      <c r="I27" s="82">
        <v>0</v>
      </c>
      <c r="J27" s="82">
        <v>0</v>
      </c>
      <c r="K27" s="82">
        <v>0</v>
      </c>
      <c r="L27" s="82">
        <v>0</v>
      </c>
      <c r="M27" s="68">
        <f t="shared" si="9"/>
        <v>0</v>
      </c>
    </row>
    <row r="28" spans="1:13" s="27" customFormat="1" x14ac:dyDescent="0.25">
      <c r="A28" s="135"/>
      <c r="B28" s="71" t="s">
        <v>64</v>
      </c>
      <c r="C28" s="82">
        <v>0</v>
      </c>
      <c r="D28" s="82">
        <v>100000</v>
      </c>
      <c r="E28" s="82">
        <v>100000</v>
      </c>
      <c r="F28" s="82">
        <v>100000</v>
      </c>
      <c r="G28" s="82">
        <v>100000</v>
      </c>
      <c r="H28" s="82">
        <v>100000</v>
      </c>
      <c r="I28" s="82">
        <v>100000</v>
      </c>
      <c r="J28" s="82">
        <v>100000</v>
      </c>
      <c r="K28" s="82">
        <v>100000</v>
      </c>
      <c r="L28" s="82">
        <v>0</v>
      </c>
      <c r="M28" s="68">
        <f t="shared" si="9"/>
        <v>800000</v>
      </c>
    </row>
    <row r="29" spans="1:13" s="27" customFormat="1" x14ac:dyDescent="0.25">
      <c r="A29" s="135"/>
      <c r="B29" s="71" t="s">
        <v>65</v>
      </c>
      <c r="C29" s="82">
        <v>0</v>
      </c>
      <c r="D29" s="82">
        <v>0</v>
      </c>
      <c r="E29" s="82">
        <v>0</v>
      </c>
      <c r="F29" s="82">
        <v>0</v>
      </c>
      <c r="G29" s="82">
        <v>0</v>
      </c>
      <c r="H29" s="82">
        <v>0</v>
      </c>
      <c r="I29" s="82">
        <v>0</v>
      </c>
      <c r="J29" s="82">
        <v>0</v>
      </c>
      <c r="K29" s="82">
        <v>0</v>
      </c>
      <c r="L29" s="82">
        <v>0</v>
      </c>
      <c r="M29" s="68">
        <f t="shared" si="9"/>
        <v>0</v>
      </c>
    </row>
    <row r="30" spans="1:13" s="27" customFormat="1" x14ac:dyDescent="0.25">
      <c r="A30" s="135"/>
      <c r="B30" s="49" t="s">
        <v>53</v>
      </c>
      <c r="C30" s="45">
        <f t="shared" ref="C30:L30" si="10">SUM(C26:C29)</f>
        <v>0</v>
      </c>
      <c r="D30" s="45">
        <f t="shared" si="10"/>
        <v>334000</v>
      </c>
      <c r="E30" s="45">
        <f t="shared" si="10"/>
        <v>334000</v>
      </c>
      <c r="F30" s="45">
        <f t="shared" si="10"/>
        <v>334000</v>
      </c>
      <c r="G30" s="45">
        <f t="shared" si="10"/>
        <v>334000</v>
      </c>
      <c r="H30" s="45">
        <f t="shared" si="10"/>
        <v>334000</v>
      </c>
      <c r="I30" s="45">
        <f t="shared" si="10"/>
        <v>334000</v>
      </c>
      <c r="J30" s="45">
        <f t="shared" si="10"/>
        <v>334000</v>
      </c>
      <c r="K30" s="45">
        <f t="shared" si="10"/>
        <v>334000</v>
      </c>
      <c r="L30" s="45">
        <f t="shared" si="10"/>
        <v>0</v>
      </c>
      <c r="M30" s="56"/>
    </row>
    <row r="31" spans="1:13" s="27" customFormat="1" x14ac:dyDescent="0.25">
      <c r="A31" s="135"/>
      <c r="B31" s="44" t="s">
        <v>54</v>
      </c>
      <c r="C31" s="47">
        <f>C30</f>
        <v>0</v>
      </c>
      <c r="D31" s="47">
        <f t="shared" ref="D31:L31" si="11">C31+D30</f>
        <v>334000</v>
      </c>
      <c r="E31" s="47">
        <f t="shared" si="11"/>
        <v>668000</v>
      </c>
      <c r="F31" s="47">
        <f t="shared" si="11"/>
        <v>1002000</v>
      </c>
      <c r="G31" s="47">
        <f t="shared" si="11"/>
        <v>1336000</v>
      </c>
      <c r="H31" s="47">
        <f t="shared" si="11"/>
        <v>1670000</v>
      </c>
      <c r="I31" s="47">
        <f t="shared" si="11"/>
        <v>2004000</v>
      </c>
      <c r="J31" s="47">
        <f t="shared" si="11"/>
        <v>2338000</v>
      </c>
      <c r="K31" s="47">
        <f t="shared" si="11"/>
        <v>2672000</v>
      </c>
      <c r="L31" s="47">
        <f t="shared" si="11"/>
        <v>2672000</v>
      </c>
      <c r="M31" s="70">
        <f>SUM(M26:M29)</f>
        <v>2672000</v>
      </c>
    </row>
    <row r="32" spans="1:13" s="35" customFormat="1" x14ac:dyDescent="0.25">
      <c r="A32" s="135"/>
      <c r="B32" s="117" t="s">
        <v>20</v>
      </c>
      <c r="C32" s="56" t="s">
        <v>74</v>
      </c>
      <c r="D32" s="56"/>
      <c r="E32" s="53"/>
      <c r="F32" s="53"/>
      <c r="G32" s="56"/>
      <c r="H32" s="56"/>
      <c r="I32" s="53"/>
      <c r="J32" s="53"/>
      <c r="K32" s="53"/>
      <c r="L32" s="56"/>
      <c r="M32" s="56"/>
    </row>
    <row r="33" spans="1:13" s="35" customFormat="1" x14ac:dyDescent="0.25">
      <c r="A33" s="135"/>
      <c r="B33" s="117" t="s">
        <v>21</v>
      </c>
      <c r="C33" s="56" t="s">
        <v>69</v>
      </c>
      <c r="D33" s="25"/>
      <c r="E33" s="24"/>
      <c r="F33" s="24"/>
      <c r="G33" s="25"/>
      <c r="H33" s="25"/>
      <c r="I33" s="24"/>
      <c r="J33" s="24"/>
      <c r="K33" s="24"/>
      <c r="L33" s="25"/>
      <c r="M33" s="56"/>
    </row>
    <row r="34" spans="1:13" s="35" customFormat="1" x14ac:dyDescent="0.25">
      <c r="A34" s="135"/>
      <c r="B34" s="117" t="s">
        <v>22</v>
      </c>
      <c r="C34" s="56" t="s">
        <v>30</v>
      </c>
      <c r="D34" s="25"/>
      <c r="E34" s="24"/>
      <c r="F34" s="24"/>
      <c r="G34" s="25"/>
      <c r="H34" s="25"/>
      <c r="I34" s="24"/>
      <c r="J34" s="24"/>
      <c r="K34" s="24"/>
      <c r="L34" s="25"/>
      <c r="M34" s="56"/>
    </row>
    <row r="35" spans="1:13" s="35" customFormat="1" x14ac:dyDescent="0.25">
      <c r="A35" s="136"/>
      <c r="B35" s="117" t="s">
        <v>23</v>
      </c>
      <c r="C35" s="56" t="s">
        <v>31</v>
      </c>
      <c r="D35" s="25"/>
      <c r="E35" s="24"/>
      <c r="F35" s="24"/>
      <c r="G35" s="25"/>
      <c r="H35" s="25"/>
      <c r="I35" s="24"/>
      <c r="J35" s="24"/>
      <c r="K35" s="24"/>
      <c r="L35" s="25"/>
      <c r="M35" s="56"/>
    </row>
    <row r="36" spans="1:13" s="35" customFormat="1" x14ac:dyDescent="0.25">
      <c r="C36" s="25"/>
      <c r="D36" s="25"/>
      <c r="E36" s="24"/>
      <c r="F36" s="24"/>
      <c r="G36" s="25"/>
      <c r="H36" s="25"/>
      <c r="I36" s="24"/>
      <c r="J36" s="24"/>
      <c r="K36" s="24"/>
      <c r="L36" s="25"/>
      <c r="M36" s="56"/>
    </row>
    <row r="37" spans="1:13" s="27" customFormat="1" x14ac:dyDescent="0.25">
      <c r="A37" s="57" t="s">
        <v>15</v>
      </c>
      <c r="B37" s="70" t="s">
        <v>29</v>
      </c>
      <c r="C37" s="72">
        <f t="shared" ref="C37:M37" si="12">(C31-$M$16)/$M$16</f>
        <v>-1</v>
      </c>
      <c r="D37" s="72">
        <f t="shared" si="12"/>
        <v>-0.72166666666666668</v>
      </c>
      <c r="E37" s="72">
        <f t="shared" si="12"/>
        <v>-0.44333333333333336</v>
      </c>
      <c r="F37" s="72">
        <f t="shared" si="12"/>
        <v>-0.16500000000000001</v>
      </c>
      <c r="G37" s="72">
        <f t="shared" si="12"/>
        <v>0.11333333333333333</v>
      </c>
      <c r="H37" s="72">
        <f t="shared" si="12"/>
        <v>0.39166666666666666</v>
      </c>
      <c r="I37" s="72">
        <f t="shared" si="12"/>
        <v>0.67</v>
      </c>
      <c r="J37" s="72">
        <f t="shared" si="12"/>
        <v>0.94833333333333336</v>
      </c>
      <c r="K37" s="72">
        <f t="shared" si="12"/>
        <v>1.2266666666666666</v>
      </c>
      <c r="L37" s="72">
        <f t="shared" si="12"/>
        <v>1.2266666666666666</v>
      </c>
      <c r="M37" s="73">
        <f t="shared" si="12"/>
        <v>1.2266666666666666</v>
      </c>
    </row>
    <row r="38" spans="1:13" s="27" customFormat="1" x14ac:dyDescent="0.25">
      <c r="B38" s="58" t="s">
        <v>71</v>
      </c>
    </row>
    <row r="39" spans="1:13" s="27" customFormat="1" x14ac:dyDescent="0.25"/>
    <row r="40" spans="1:13" x14ac:dyDescent="0.25">
      <c r="A40" s="11" t="s">
        <v>35</v>
      </c>
    </row>
  </sheetData>
  <sheetProtection algorithmName="SHA-512" hashValue="VzRwjav+5gVU75fw6wQt0n+bEICiR7HNStdUnuC9i3gmph//2qYf5UD0dH28TS6sWW5hGuUF2UmbHdD5LeK8AA==" saltValue="mnJBhj79IogydjPynd71TA==" spinCount="100000" sheet="1" objects="1" scenarios="1"/>
  <mergeCells count="5">
    <mergeCell ref="B1:B2"/>
    <mergeCell ref="M1:M2"/>
    <mergeCell ref="A3:A16"/>
    <mergeCell ref="A26:A35"/>
    <mergeCell ref="A17:A20"/>
  </mergeCells>
  <pageMargins left="0.25" right="0.25" top="0.75" bottom="0.75" header="0.3" footer="0.3"/>
  <pageSetup scale="60" fitToHeight="0" orientation="landscape" r:id="rId1"/>
  <headerFooter>
    <oddHeader>&amp;L&amp;G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B74"/>
  <sheetViews>
    <sheetView zoomScaleNormal="100" workbookViewId="0">
      <selection activeCell="U78" sqref="U78"/>
    </sheetView>
  </sheetViews>
  <sheetFormatPr defaultRowHeight="13.2" x14ac:dyDescent="0.25"/>
  <cols>
    <col min="2" max="2" width="9.109375"/>
  </cols>
  <sheetData>
    <row r="1" spans="1:2" x14ac:dyDescent="0.25">
      <c r="A1" s="5"/>
    </row>
    <row r="2" spans="1:2" x14ac:dyDescent="0.25">
      <c r="A2" s="5"/>
    </row>
    <row r="3" spans="1:2" x14ac:dyDescent="0.25">
      <c r="A3" s="5"/>
    </row>
    <row r="4" spans="1:2" x14ac:dyDescent="0.25">
      <c r="A4" s="7"/>
      <c r="B4" s="5"/>
    </row>
    <row r="5" spans="1:2" x14ac:dyDescent="0.25">
      <c r="A5" s="7"/>
      <c r="B5" s="5"/>
    </row>
    <row r="6" spans="1:2" x14ac:dyDescent="0.25">
      <c r="A6" s="7"/>
      <c r="B6" s="5"/>
    </row>
    <row r="7" spans="1:2" x14ac:dyDescent="0.25">
      <c r="A7" s="7"/>
      <c r="B7" s="5"/>
    </row>
    <row r="8" spans="1:2" x14ac:dyDescent="0.25">
      <c r="A8" s="7"/>
      <c r="B8" s="5"/>
    </row>
    <row r="9" spans="1:2" x14ac:dyDescent="0.25">
      <c r="A9" s="5"/>
    </row>
    <row r="10" spans="1:2" x14ac:dyDescent="0.25">
      <c r="A10" s="5"/>
    </row>
    <row r="11" spans="1:2" x14ac:dyDescent="0.25">
      <c r="A11" s="7"/>
    </row>
    <row r="12" spans="1:2" x14ac:dyDescent="0.25">
      <c r="A12" s="5"/>
    </row>
    <row r="13" spans="1:2" x14ac:dyDescent="0.25">
      <c r="A13" s="5"/>
    </row>
    <row r="14" spans="1:2" x14ac:dyDescent="0.25">
      <c r="A14" s="5"/>
    </row>
    <row r="15" spans="1:2" x14ac:dyDescent="0.25">
      <c r="A15" s="6"/>
    </row>
    <row r="16" spans="1:2" x14ac:dyDescent="0.25">
      <c r="A16" s="5"/>
    </row>
    <row r="17" spans="1:1" x14ac:dyDescent="0.25">
      <c r="A17" s="76"/>
    </row>
    <row r="18" spans="1:1" x14ac:dyDescent="0.25">
      <c r="A18" s="7"/>
    </row>
    <row r="19" spans="1:1" x14ac:dyDescent="0.25">
      <c r="A19" s="7"/>
    </row>
    <row r="20" spans="1:1" x14ac:dyDescent="0.25">
      <c r="A20" s="9"/>
    </row>
    <row r="21" spans="1:1" x14ac:dyDescent="0.25">
      <c r="A21" s="9"/>
    </row>
    <row r="22" spans="1:1" x14ac:dyDescent="0.25">
      <c r="A22" s="9"/>
    </row>
    <row r="23" spans="1:1" x14ac:dyDescent="0.25">
      <c r="A23" s="7"/>
    </row>
    <row r="24" spans="1:1" x14ac:dyDescent="0.25">
      <c r="A24" s="7"/>
    </row>
    <row r="25" spans="1:1" x14ac:dyDescent="0.25">
      <c r="A25" s="7"/>
    </row>
    <row r="26" spans="1:1" x14ac:dyDescent="0.25">
      <c r="A26" s="7"/>
    </row>
    <row r="27" spans="1:1" x14ac:dyDescent="0.25">
      <c r="A27" s="5"/>
    </row>
    <row r="28" spans="1:1" x14ac:dyDescent="0.25">
      <c r="A28" s="76"/>
    </row>
    <row r="29" spans="1:1" x14ac:dyDescent="0.25">
      <c r="A29" s="7"/>
    </row>
    <row r="30" spans="1:1" x14ac:dyDescent="0.25">
      <c r="A30" s="7"/>
    </row>
    <row r="31" spans="1:1" x14ac:dyDescent="0.25">
      <c r="A31" s="7"/>
    </row>
    <row r="32" spans="1:1" x14ac:dyDescent="0.25">
      <c r="A32" s="8"/>
    </row>
    <row r="33" spans="1:1" x14ac:dyDescent="0.25">
      <c r="A33" s="7"/>
    </row>
    <row r="34" spans="1:1" x14ac:dyDescent="0.25">
      <c r="A34" s="7"/>
    </row>
    <row r="35" spans="1:1" x14ac:dyDescent="0.25">
      <c r="A35" s="7"/>
    </row>
    <row r="36" spans="1:1" x14ac:dyDescent="0.25">
      <c r="A36" s="7"/>
    </row>
    <row r="37" spans="1:1" x14ac:dyDescent="0.25">
      <c r="A37" s="7"/>
    </row>
    <row r="38" spans="1:1" x14ac:dyDescent="0.25">
      <c r="A38" s="7"/>
    </row>
    <row r="39" spans="1:1" x14ac:dyDescent="0.25">
      <c r="A39" s="7"/>
    </row>
    <row r="40" spans="1:1" x14ac:dyDescent="0.25">
      <c r="A40" s="5"/>
    </row>
    <row r="41" spans="1:1" x14ac:dyDescent="0.25">
      <c r="A41" s="76"/>
    </row>
    <row r="42" spans="1:1" x14ac:dyDescent="0.25">
      <c r="A42" s="7"/>
    </row>
    <row r="43" spans="1:1" x14ac:dyDescent="0.25">
      <c r="A43" s="7"/>
    </row>
    <row r="44" spans="1:1" x14ac:dyDescent="0.25">
      <c r="A44" s="8"/>
    </row>
    <row r="45" spans="1:1" x14ac:dyDescent="0.25">
      <c r="A45" s="7"/>
    </row>
    <row r="46" spans="1:1" x14ac:dyDescent="0.25">
      <c r="A46" s="9"/>
    </row>
    <row r="47" spans="1:1" x14ac:dyDescent="0.25">
      <c r="A47" s="9"/>
    </row>
    <row r="48" spans="1:1" x14ac:dyDescent="0.25">
      <c r="A48" s="7"/>
    </row>
    <row r="49" spans="1:1" x14ac:dyDescent="0.25">
      <c r="A49" s="7"/>
    </row>
    <row r="50" spans="1:1" x14ac:dyDescent="0.25">
      <c r="A50" s="7"/>
    </row>
    <row r="51" spans="1:1" x14ac:dyDescent="0.25">
      <c r="A51" s="7"/>
    </row>
    <row r="52" spans="1:1" x14ac:dyDescent="0.25">
      <c r="A52" s="9"/>
    </row>
    <row r="53" spans="1:1" x14ac:dyDescent="0.25">
      <c r="A53" s="7"/>
    </row>
    <row r="54" spans="1:1" x14ac:dyDescent="0.25">
      <c r="A54" s="7"/>
    </row>
    <row r="55" spans="1:1" x14ac:dyDescent="0.25">
      <c r="A55" s="8"/>
    </row>
    <row r="56" spans="1:1" x14ac:dyDescent="0.25">
      <c r="A56" s="7"/>
    </row>
    <row r="57" spans="1:1" x14ac:dyDescent="0.25">
      <c r="A57" s="7"/>
    </row>
    <row r="58" spans="1:1" x14ac:dyDescent="0.25">
      <c r="A58" s="7"/>
    </row>
    <row r="59" spans="1:1" x14ac:dyDescent="0.25">
      <c r="A59" s="7"/>
    </row>
    <row r="60" spans="1:1" x14ac:dyDescent="0.25">
      <c r="A60" s="7"/>
    </row>
    <row r="61" spans="1:1" x14ac:dyDescent="0.25">
      <c r="A61" s="7"/>
    </row>
    <row r="62" spans="1:1" x14ac:dyDescent="0.25">
      <c r="A62" s="7"/>
    </row>
    <row r="63" spans="1:1" x14ac:dyDescent="0.25">
      <c r="A63" s="7"/>
    </row>
    <row r="64" spans="1:1" x14ac:dyDescent="0.25">
      <c r="A64" s="5"/>
    </row>
    <row r="65" spans="1:2" x14ac:dyDescent="0.25">
      <c r="A65" s="5"/>
    </row>
    <row r="66" spans="1:2" x14ac:dyDescent="0.25">
      <c r="A66" s="77"/>
    </row>
    <row r="73" spans="1:2" x14ac:dyDescent="0.25">
      <c r="B73" s="84"/>
    </row>
    <row r="74" spans="1:2" x14ac:dyDescent="0.25">
      <c r="B74" s="85"/>
    </row>
  </sheetData>
  <sheetProtection algorithmName="SHA-512" hashValue="J/qmaSNRtm58zVlH499EAZvGZh1Bbo4BwNsub91N3byE9V9mf0Yj/GYssMAGeQtDOxyE7x7ecU5tgBRkCHGRiw==" saltValue="vkP6x79vkcmMELqoPi/F+Q==" spinCount="100000" sheet="1" objects="1" scenarios="1"/>
  <phoneticPr fontId="0" type="noConversion"/>
  <pageMargins left="0.7" right="0.7" top="0.75" bottom="0.75" header="0.3" footer="0.3"/>
  <pageSetup scale="5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6:M111"/>
  <sheetViews>
    <sheetView topLeftCell="A16" zoomScaleNormal="100" workbookViewId="0">
      <selection activeCell="L48" sqref="L48"/>
    </sheetView>
  </sheetViews>
  <sheetFormatPr defaultRowHeight="13.2" x14ac:dyDescent="0.25"/>
  <cols>
    <col min="1" max="1" width="2.6640625" customWidth="1"/>
    <col min="2" max="2" width="23.6640625" style="78" customWidth="1"/>
    <col min="3" max="13" width="12.6640625" customWidth="1"/>
  </cols>
  <sheetData>
    <row r="6" spans="2:2" x14ac:dyDescent="0.25">
      <c r="B6" s="79"/>
    </row>
    <row r="7" spans="2:2" x14ac:dyDescent="0.25">
      <c r="B7" s="80"/>
    </row>
    <row r="27" spans="2:13" ht="13.8" thickBot="1" x14ac:dyDescent="0.3"/>
    <row r="28" spans="2:13" ht="14.4" thickBot="1" x14ac:dyDescent="0.3">
      <c r="B28" s="122" t="str">
        <f>'Do Nothing'!B1</f>
        <v>Do Nothing</v>
      </c>
      <c r="C28" s="1" t="str">
        <f>'Do Nothing'!C1</f>
        <v>FY</v>
      </c>
      <c r="D28" s="105" t="str">
        <f>'Do Nothing'!D1</f>
        <v>FY</v>
      </c>
      <c r="E28" s="1" t="str">
        <f>'Do Nothing'!E1</f>
        <v>FY</v>
      </c>
      <c r="F28" s="105" t="str">
        <f>'Do Nothing'!F1</f>
        <v>FY</v>
      </c>
      <c r="G28" s="1" t="str">
        <f>'Do Nothing'!G1</f>
        <v>FY</v>
      </c>
      <c r="H28" s="105" t="str">
        <f>'Do Nothing'!H1</f>
        <v>FY</v>
      </c>
      <c r="I28" s="1" t="str">
        <f>'Do Nothing'!I1</f>
        <v>FY</v>
      </c>
      <c r="J28" s="105" t="str">
        <f>'Do Nothing'!J1</f>
        <v>FY</v>
      </c>
      <c r="K28" s="1" t="str">
        <f>'Do Nothing'!K1</f>
        <v>FY</v>
      </c>
      <c r="L28" s="105" t="str">
        <f>'Do Nothing'!L1</f>
        <v>FY</v>
      </c>
      <c r="M28" s="124" t="str">
        <f>'Do Nothing'!M1</f>
        <v>TOTAL</v>
      </c>
    </row>
    <row r="29" spans="2:13" ht="14.4" thickBot="1" x14ac:dyDescent="0.3">
      <c r="B29" s="123">
        <f>'Do Nothing'!B2</f>
        <v>0</v>
      </c>
      <c r="C29" s="115">
        <v>2024</v>
      </c>
      <c r="D29" s="106">
        <f>'Do Nothing'!D2</f>
        <v>2025</v>
      </c>
      <c r="E29" s="2">
        <f>'Do Nothing'!E2</f>
        <v>2026</v>
      </c>
      <c r="F29" s="106">
        <f>'Do Nothing'!F2</f>
        <v>2027</v>
      </c>
      <c r="G29" s="2">
        <f>'Do Nothing'!G2</f>
        <v>2028</v>
      </c>
      <c r="H29" s="106">
        <f>'Do Nothing'!H2</f>
        <v>2029</v>
      </c>
      <c r="I29" s="2">
        <f>'Do Nothing'!I2</f>
        <v>2030</v>
      </c>
      <c r="J29" s="106">
        <f>'Do Nothing'!J2</f>
        <v>2031</v>
      </c>
      <c r="K29" s="4">
        <f>'Do Nothing'!K2</f>
        <v>2032</v>
      </c>
      <c r="L29" s="106">
        <f>'Do Nothing'!L2</f>
        <v>2033</v>
      </c>
      <c r="M29" s="124">
        <f>'Do Nothing'!M2</f>
        <v>0</v>
      </c>
    </row>
    <row r="30" spans="2:13" ht="14.4" thickBot="1" x14ac:dyDescent="0.3">
      <c r="B30" s="106" t="str">
        <f>'Do Nothing'!B3</f>
        <v>Fiscal Year (FY)</v>
      </c>
      <c r="C30" s="100">
        <f>'Do Nothing'!C3</f>
        <v>1</v>
      </c>
      <c r="D30" s="107">
        <f>'Do Nothing'!D3</f>
        <v>2</v>
      </c>
      <c r="E30" s="101">
        <f>'Do Nothing'!E3</f>
        <v>3</v>
      </c>
      <c r="F30" s="107">
        <f>'Do Nothing'!F3</f>
        <v>4</v>
      </c>
      <c r="G30" s="101">
        <f>'Do Nothing'!G3</f>
        <v>5</v>
      </c>
      <c r="H30" s="107">
        <f>'Do Nothing'!H3</f>
        <v>6</v>
      </c>
      <c r="I30" s="101">
        <f>'Do Nothing'!I3</f>
        <v>7</v>
      </c>
      <c r="J30" s="107">
        <f>'Do Nothing'!J3</f>
        <v>8</v>
      </c>
      <c r="K30" s="102">
        <f>'Do Nothing'!K3</f>
        <v>9</v>
      </c>
      <c r="L30" s="107">
        <f>'Do Nothing'!L3</f>
        <v>10</v>
      </c>
      <c r="M30" s="46"/>
    </row>
    <row r="31" spans="2:13" ht="13.8" thickBot="1" x14ac:dyDescent="0.3">
      <c r="B31" s="43" t="str">
        <f>'Do Nothing'!B4</f>
        <v>Total O&amp;M Costs</v>
      </c>
      <c r="C31" s="116">
        <v>900000</v>
      </c>
      <c r="D31" s="116">
        <v>900000</v>
      </c>
      <c r="E31" s="116">
        <v>900000</v>
      </c>
      <c r="F31" s="116">
        <v>900000</v>
      </c>
      <c r="G31" s="116">
        <v>900000</v>
      </c>
      <c r="H31" s="116">
        <v>900000</v>
      </c>
      <c r="I31" s="116">
        <v>900000</v>
      </c>
      <c r="J31" s="116">
        <v>900000</v>
      </c>
      <c r="K31" s="116">
        <v>900000</v>
      </c>
      <c r="L31" s="116"/>
      <c r="M31" s="43">
        <v>8100000</v>
      </c>
    </row>
    <row r="32" spans="2:13" x14ac:dyDescent="0.25">
      <c r="B32" s="44" t="str">
        <f>'Do Nothing'!B5</f>
        <v>O&amp;M Costs: Cumulative</v>
      </c>
      <c r="C32" s="47">
        <v>900000</v>
      </c>
      <c r="D32" s="47">
        <v>1800000</v>
      </c>
      <c r="E32" s="47">
        <v>2700000</v>
      </c>
      <c r="F32" s="47">
        <v>3600000</v>
      </c>
      <c r="G32" s="47">
        <v>4500000</v>
      </c>
      <c r="H32" s="47">
        <v>5400000</v>
      </c>
      <c r="I32" s="47">
        <v>6300000</v>
      </c>
      <c r="J32" s="47">
        <v>7200000</v>
      </c>
      <c r="K32" s="47">
        <v>8100000</v>
      </c>
      <c r="L32" s="47">
        <v>8100000</v>
      </c>
      <c r="M32" s="48">
        <v>8100000</v>
      </c>
    </row>
    <row r="41" spans="2:5" ht="13.8" thickBot="1" x14ac:dyDescent="0.3"/>
    <row r="42" spans="2:5" ht="12.75" customHeight="1" x14ac:dyDescent="0.25">
      <c r="B42" s="132" t="str">
        <f>'Alt 1.'!B1</f>
        <v>Alt 1:</v>
      </c>
      <c r="C42" s="1" t="str">
        <f>'Alt 1.'!C1</f>
        <v>FY</v>
      </c>
      <c r="D42" s="105" t="str">
        <f>'Alt 1.'!D1</f>
        <v>FY</v>
      </c>
      <c r="E42" s="1" t="str">
        <f>'Alt 1.'!E1</f>
        <v>FY</v>
      </c>
    </row>
    <row r="43" spans="2:5" ht="12.75" customHeight="1" thickBot="1" x14ac:dyDescent="0.3">
      <c r="B43" s="133">
        <f>'Alt 1.'!B2</f>
        <v>0</v>
      </c>
      <c r="C43" s="2">
        <f>'Alt 1.'!C2</f>
        <v>2024</v>
      </c>
      <c r="D43" s="106">
        <f>'Alt 1.'!D2</f>
        <v>2025</v>
      </c>
      <c r="E43" s="2">
        <f>'Alt 1.'!E2</f>
        <v>2026</v>
      </c>
    </row>
    <row r="44" spans="2:5" ht="13.5" customHeight="1" x14ac:dyDescent="0.25">
      <c r="B44" s="60" t="str">
        <f>'Alt 1.'!B3</f>
        <v>Internal Staff Labor</v>
      </c>
      <c r="C44" s="83">
        <v>250000</v>
      </c>
      <c r="D44" s="83">
        <v>250000</v>
      </c>
      <c r="E44" s="83"/>
    </row>
    <row r="45" spans="2:5" x14ac:dyDescent="0.25">
      <c r="B45" s="61" t="str">
        <f>'Alt 1.'!B4</f>
        <v>Services</v>
      </c>
      <c r="C45" s="83">
        <v>750000</v>
      </c>
      <c r="D45" s="83">
        <v>750000</v>
      </c>
      <c r="E45" s="83"/>
    </row>
    <row r="46" spans="2:5" x14ac:dyDescent="0.25">
      <c r="B46" s="61" t="str">
        <f>'Alt 1.'!B5</f>
        <v>Software Tools</v>
      </c>
      <c r="C46" s="83">
        <v>150000</v>
      </c>
      <c r="D46" s="83">
        <v>150000</v>
      </c>
      <c r="E46" s="83"/>
    </row>
    <row r="47" spans="2:5" x14ac:dyDescent="0.25">
      <c r="B47" s="61" t="str">
        <f>'Alt 1.'!B6</f>
        <v>Hardware</v>
      </c>
      <c r="C47" s="83">
        <v>75000</v>
      </c>
      <c r="D47" s="83">
        <v>75000</v>
      </c>
      <c r="E47" s="83"/>
    </row>
    <row r="48" spans="2:5" x14ac:dyDescent="0.25">
      <c r="B48" s="61" t="str">
        <f>'Alt 1.'!B7</f>
        <v>Maintenance</v>
      </c>
      <c r="C48" s="83"/>
      <c r="D48" s="83"/>
      <c r="E48" s="83"/>
    </row>
    <row r="49" spans="2:5" x14ac:dyDescent="0.25">
      <c r="B49" s="61" t="str">
        <f>'Alt 1.'!B8</f>
        <v>Facilities</v>
      </c>
      <c r="C49" s="83"/>
      <c r="D49" s="83"/>
      <c r="E49" s="83"/>
    </row>
    <row r="50" spans="2:5" x14ac:dyDescent="0.25">
      <c r="B50" s="61" t="str">
        <f>'Alt 1.'!B9</f>
        <v>Telecommunications</v>
      </c>
      <c r="C50" s="83"/>
      <c r="D50" s="83"/>
      <c r="E50" s="83"/>
    </row>
    <row r="51" spans="2:5" x14ac:dyDescent="0.25">
      <c r="B51" s="61" t="str">
        <f>'Alt 1.'!B10</f>
        <v>Training</v>
      </c>
      <c r="C51" s="83"/>
      <c r="D51" s="83"/>
      <c r="E51" s="83"/>
    </row>
    <row r="52" spans="2:5" x14ac:dyDescent="0.25">
      <c r="B52" s="61" t="str">
        <f>'Alt 1.'!B11</f>
        <v>IV&amp;V</v>
      </c>
      <c r="C52" s="83">
        <v>15000</v>
      </c>
      <c r="D52" s="83">
        <v>15000</v>
      </c>
      <c r="E52" s="83"/>
    </row>
    <row r="53" spans="2:5" x14ac:dyDescent="0.25">
      <c r="B53" s="61" t="str">
        <f>'Alt 1.'!B12</f>
        <v>Contingency (Risk)</v>
      </c>
      <c r="C53" s="83">
        <v>40000</v>
      </c>
      <c r="D53" s="83">
        <v>40000</v>
      </c>
      <c r="E53" s="83"/>
    </row>
    <row r="54" spans="2:5" x14ac:dyDescent="0.25">
      <c r="B54" s="62" t="str">
        <f>'Alt 1.'!B13</f>
        <v>Pre-Project Init. Costs</v>
      </c>
      <c r="C54" s="83"/>
      <c r="D54" s="83"/>
      <c r="E54" s="83"/>
    </row>
    <row r="55" spans="2:5" x14ac:dyDescent="0.25">
      <c r="B55" s="61" t="str">
        <f>'Alt 1.'!B14</f>
        <v>Other Costs</v>
      </c>
      <c r="C55" s="83"/>
      <c r="D55" s="83"/>
      <c r="E55" s="83"/>
    </row>
    <row r="56" spans="2:5" x14ac:dyDescent="0.25">
      <c r="B56"/>
    </row>
    <row r="57" spans="2:5" x14ac:dyDescent="0.25">
      <c r="B57"/>
    </row>
    <row r="64" spans="2:5" ht="13.8" thickBot="1" x14ac:dyDescent="0.3"/>
    <row r="65" spans="2:5" ht="13.8" x14ac:dyDescent="0.25">
      <c r="B65" s="138" t="str">
        <f>'Alt 2.'!B1</f>
        <v>Alt 2:</v>
      </c>
      <c r="C65" s="1" t="str">
        <f>'Alt 2.'!C1</f>
        <v>FY</v>
      </c>
      <c r="D65" s="105" t="str">
        <f>'Alt 2.'!D1</f>
        <v>FY</v>
      </c>
      <c r="E65" s="1" t="str">
        <f>'Alt 2.'!E1</f>
        <v>FY</v>
      </c>
    </row>
    <row r="66" spans="2:5" ht="14.4" thickBot="1" x14ac:dyDescent="0.3">
      <c r="B66" s="139">
        <f>'Alt 2.'!B2</f>
        <v>0</v>
      </c>
      <c r="C66" s="2">
        <f>'Alt 2.'!C2</f>
        <v>2024</v>
      </c>
      <c r="D66" s="106">
        <f>'Alt 2.'!D2</f>
        <v>2025</v>
      </c>
      <c r="E66" s="2">
        <f>'Alt 2.'!E2</f>
        <v>2026</v>
      </c>
    </row>
    <row r="67" spans="2:5" x14ac:dyDescent="0.25">
      <c r="B67" s="108" t="str">
        <f>'Alt 2.'!B3</f>
        <v>Internal Staff Labor</v>
      </c>
      <c r="C67" s="83"/>
      <c r="D67" s="83">
        <v>60000</v>
      </c>
      <c r="E67" s="83">
        <v>60000</v>
      </c>
    </row>
    <row r="68" spans="2:5" x14ac:dyDescent="0.25">
      <c r="B68" s="109" t="str">
        <f>'Alt 2.'!B4</f>
        <v>Services</v>
      </c>
      <c r="C68" s="83"/>
      <c r="D68" s="83">
        <v>333000</v>
      </c>
      <c r="E68" s="83">
        <v>333000</v>
      </c>
    </row>
    <row r="69" spans="2:5" x14ac:dyDescent="0.25">
      <c r="B69" s="109" t="str">
        <f>'Alt 2.'!B5</f>
        <v>Software Tools</v>
      </c>
      <c r="C69" s="83"/>
      <c r="D69" s="83">
        <v>250000</v>
      </c>
      <c r="E69" s="83">
        <v>250000</v>
      </c>
    </row>
    <row r="70" spans="2:5" x14ac:dyDescent="0.25">
      <c r="B70" s="109" t="str">
        <f>'Alt 2.'!B6</f>
        <v>Hardware</v>
      </c>
      <c r="C70" s="83"/>
      <c r="D70" s="83"/>
      <c r="E70" s="83"/>
    </row>
    <row r="71" spans="2:5" x14ac:dyDescent="0.25">
      <c r="B71" s="109" t="str">
        <f>'Alt 2.'!B7</f>
        <v>Maintenance</v>
      </c>
      <c r="C71" s="83"/>
      <c r="D71" s="83"/>
      <c r="E71" s="83"/>
    </row>
    <row r="72" spans="2:5" x14ac:dyDescent="0.25">
      <c r="B72" s="109" t="str">
        <f>'Alt 2.'!B8</f>
        <v>Facilities</v>
      </c>
      <c r="C72" s="83"/>
      <c r="D72" s="83"/>
      <c r="E72" s="83"/>
    </row>
    <row r="73" spans="2:5" x14ac:dyDescent="0.25">
      <c r="B73" s="109" t="str">
        <f>'Alt 2.'!B9</f>
        <v>Telecommunications</v>
      </c>
      <c r="C73" s="83"/>
      <c r="D73" s="83"/>
      <c r="E73" s="83"/>
    </row>
    <row r="74" spans="2:5" x14ac:dyDescent="0.25">
      <c r="B74" s="109" t="str">
        <f>'Alt 2.'!B10</f>
        <v>Training</v>
      </c>
      <c r="C74" s="83"/>
      <c r="D74" s="83"/>
      <c r="E74" s="83"/>
    </row>
    <row r="75" spans="2:5" x14ac:dyDescent="0.25">
      <c r="B75" s="109" t="str">
        <f>'Alt 2.'!B11</f>
        <v>IV&amp;V</v>
      </c>
      <c r="C75" s="83"/>
      <c r="D75" s="83">
        <v>30000</v>
      </c>
      <c r="E75" s="83">
        <v>30000</v>
      </c>
    </row>
    <row r="76" spans="2:5" x14ac:dyDescent="0.25">
      <c r="B76" s="109" t="str">
        <f>'Alt 2.'!B12</f>
        <v>Contingency (Risk)</v>
      </c>
      <c r="C76" s="83"/>
      <c r="D76" s="83">
        <v>160000</v>
      </c>
      <c r="E76" s="83">
        <v>160000</v>
      </c>
    </row>
    <row r="77" spans="2:5" x14ac:dyDescent="0.25">
      <c r="B77" s="110" t="str">
        <f>'Alt 2.'!B13</f>
        <v>Pre-Project Init. Costs</v>
      </c>
      <c r="C77" s="83"/>
      <c r="D77" s="83"/>
      <c r="E77" s="83"/>
    </row>
    <row r="78" spans="2:5" x14ac:dyDescent="0.25">
      <c r="B78" s="109" t="str">
        <f>'Alt 2.'!B14</f>
        <v>Other Costs</v>
      </c>
      <c r="C78" s="83"/>
      <c r="D78" s="83"/>
      <c r="E78" s="83"/>
    </row>
    <row r="87" spans="2:5" ht="13.8" thickBot="1" x14ac:dyDescent="0.3"/>
    <row r="88" spans="2:5" ht="12.75" customHeight="1" x14ac:dyDescent="0.25">
      <c r="B88" s="141" t="str">
        <f>'Alt 3.'!B1</f>
        <v>Alt 3:</v>
      </c>
      <c r="C88" s="1" t="str">
        <f>'Alt 3.'!C1</f>
        <v>FY</v>
      </c>
      <c r="D88" s="105" t="str">
        <f>'Alt 3.'!D1</f>
        <v>FY</v>
      </c>
      <c r="E88" s="1" t="str">
        <f>'Alt 3.'!E1</f>
        <v>FY</v>
      </c>
    </row>
    <row r="89" spans="2:5" ht="13.5" customHeight="1" thickBot="1" x14ac:dyDescent="0.3">
      <c r="B89" s="142">
        <f>'Alt 3.'!B2</f>
        <v>0</v>
      </c>
      <c r="C89" s="2">
        <f>'Alt 3.'!C2</f>
        <v>2024</v>
      </c>
      <c r="D89" s="106">
        <f>'Alt 3.'!D2</f>
        <v>2025</v>
      </c>
      <c r="E89" s="2">
        <f>'Alt 3.'!E2</f>
        <v>2026</v>
      </c>
    </row>
    <row r="90" spans="2:5" x14ac:dyDescent="0.25">
      <c r="B90" s="67" t="str">
        <f>'Alt 3.'!B3</f>
        <v>Internal Staff Labor</v>
      </c>
      <c r="C90" s="83">
        <v>60000</v>
      </c>
      <c r="D90" s="83"/>
      <c r="E90" s="83"/>
    </row>
    <row r="91" spans="2:5" x14ac:dyDescent="0.25">
      <c r="B91" s="68" t="str">
        <f>'Alt 3.'!B4</f>
        <v>Services</v>
      </c>
      <c r="C91" s="83">
        <v>1000000</v>
      </c>
      <c r="D91" s="83"/>
      <c r="E91" s="83"/>
    </row>
    <row r="92" spans="2:5" x14ac:dyDescent="0.25">
      <c r="B92" s="68" t="str">
        <f>'Alt 3.'!B5</f>
        <v>Software Tools</v>
      </c>
      <c r="C92" s="83"/>
      <c r="D92" s="83"/>
      <c r="E92" s="83"/>
    </row>
    <row r="93" spans="2:5" x14ac:dyDescent="0.25">
      <c r="B93" s="68" t="str">
        <f>'Alt 3.'!B6</f>
        <v>Hardware</v>
      </c>
      <c r="C93" s="83"/>
      <c r="D93" s="83"/>
      <c r="E93" s="83"/>
    </row>
    <row r="94" spans="2:5" x14ac:dyDescent="0.25">
      <c r="B94" s="68" t="str">
        <f>'Alt 3.'!B7</f>
        <v>Maintenance</v>
      </c>
      <c r="C94" s="83"/>
      <c r="D94" s="83"/>
      <c r="E94" s="83"/>
    </row>
    <row r="95" spans="2:5" x14ac:dyDescent="0.25">
      <c r="B95" s="68" t="str">
        <f>'Alt 3.'!B8</f>
        <v>Facilities</v>
      </c>
      <c r="C95" s="83"/>
      <c r="D95" s="83"/>
      <c r="E95" s="83"/>
    </row>
    <row r="96" spans="2:5" x14ac:dyDescent="0.25">
      <c r="B96" s="68" t="str">
        <f>'Alt 3.'!B9</f>
        <v>Telecommunications</v>
      </c>
      <c r="C96" s="83"/>
      <c r="D96" s="83"/>
      <c r="E96" s="83"/>
    </row>
    <row r="97" spans="2:5" x14ac:dyDescent="0.25">
      <c r="B97" s="68" t="str">
        <f>'Alt 3.'!B10</f>
        <v>Training</v>
      </c>
      <c r="C97" s="83"/>
      <c r="D97" s="83"/>
      <c r="E97" s="83"/>
    </row>
    <row r="98" spans="2:5" x14ac:dyDescent="0.25">
      <c r="B98" s="68" t="str">
        <f>'Alt 3.'!B11</f>
        <v>IV&amp;V</v>
      </c>
      <c r="C98" s="83"/>
      <c r="D98" s="83"/>
      <c r="E98" s="83"/>
    </row>
    <row r="99" spans="2:5" x14ac:dyDescent="0.25">
      <c r="B99" s="68" t="str">
        <f>'Alt 3.'!B12</f>
        <v>Contingency (Risk)</v>
      </c>
      <c r="C99" s="83">
        <v>140000</v>
      </c>
      <c r="D99" s="83"/>
      <c r="E99" s="83"/>
    </row>
    <row r="100" spans="2:5" x14ac:dyDescent="0.25">
      <c r="B100" s="69" t="str">
        <f>'Alt 3.'!B13</f>
        <v>Pre-Project Init. Costs</v>
      </c>
      <c r="C100" s="83"/>
      <c r="D100" s="83"/>
      <c r="E100" s="83"/>
    </row>
    <row r="101" spans="2:5" x14ac:dyDescent="0.25">
      <c r="B101" s="68" t="str">
        <f>'Alt 3.'!B14</f>
        <v>Other Costs</v>
      </c>
      <c r="C101" s="83"/>
      <c r="D101" s="83"/>
      <c r="E101" s="83"/>
    </row>
    <row r="110" spans="2:5" ht="13.5" customHeight="1" x14ac:dyDescent="0.25"/>
    <row r="111" spans="2:5" ht="13.5" customHeight="1" x14ac:dyDescent="0.25"/>
  </sheetData>
  <mergeCells count="5">
    <mergeCell ref="B28:B29"/>
    <mergeCell ref="M28:M29"/>
    <mergeCell ref="B42:B43"/>
    <mergeCell ref="B65:B66"/>
    <mergeCell ref="B88:B8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BC35E1749115D4991E2399D2FC2E4BD" ma:contentTypeVersion="5" ma:contentTypeDescription="Create a new document." ma:contentTypeScope="" ma:versionID="26fbf6abaf10659566cc95993d0d9323">
  <xsd:schema xmlns:xsd="http://www.w3.org/2001/XMLSchema" xmlns:xs="http://www.w3.org/2001/XMLSchema" xmlns:p="http://schemas.microsoft.com/office/2006/metadata/properties" xmlns:ns2="c279d3a1-cca7-4237-937f-30fb74d04780" xmlns:ns3="90c91655-c057-41b6-aa21-1e76bc388f1c" targetNamespace="http://schemas.microsoft.com/office/2006/metadata/properties" ma:root="true" ma:fieldsID="c5573076c6196d009d078c42f60adbf8" ns2:_="" ns3:_="">
    <xsd:import namespace="c279d3a1-cca7-4237-937f-30fb74d04780"/>
    <xsd:import namespace="90c91655-c057-41b6-aa21-1e76bc388f1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79d3a1-cca7-4237-937f-30fb74d0478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c91655-c057-41b6-aa21-1e76bc388f1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50F233-E420-4034-A3A7-BF3033A545F6}">
  <ds:schemaRefs>
    <ds:schemaRef ds:uri="http://purl.org/dc/terms/"/>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purl.org/dc/dcmitype/"/>
    <ds:schemaRef ds:uri="http://www.w3.org/XML/1998/namespace"/>
    <ds:schemaRef ds:uri="http://schemas.openxmlformats.org/package/2006/metadata/core-properties"/>
    <ds:schemaRef ds:uri="90c91655-c057-41b6-aa21-1e76bc388f1c"/>
    <ds:schemaRef ds:uri="c279d3a1-cca7-4237-937f-30fb74d04780"/>
  </ds:schemaRefs>
</ds:datastoreItem>
</file>

<file path=customXml/itemProps2.xml><?xml version="1.0" encoding="utf-8"?>
<ds:datastoreItem xmlns:ds="http://schemas.openxmlformats.org/officeDocument/2006/customXml" ds:itemID="{6725A339-831C-4CD9-B96D-40106BFCD6FC}">
  <ds:schemaRefs>
    <ds:schemaRef ds:uri="http://schemas.microsoft.com/sharepoint/v3/contenttype/forms"/>
  </ds:schemaRefs>
</ds:datastoreItem>
</file>

<file path=customXml/itemProps3.xml><?xml version="1.0" encoding="utf-8"?>
<ds:datastoreItem xmlns:ds="http://schemas.openxmlformats.org/officeDocument/2006/customXml" ds:itemID="{13465483-B074-4B4D-B258-8A10BD617C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79d3a1-cca7-4237-937f-30fb74d04780"/>
    <ds:schemaRef ds:uri="90c91655-c057-41b6-aa21-1e76bc388f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Summary</vt:lpstr>
      <vt:lpstr>Do Nothing</vt:lpstr>
      <vt:lpstr>Alt 1.</vt:lpstr>
      <vt:lpstr>Alt 2.</vt:lpstr>
      <vt:lpstr>Alt 3.</vt:lpstr>
      <vt:lpstr>Instructions (read first)</vt:lpstr>
      <vt:lpstr>Example scenario</vt:lpstr>
    </vt:vector>
  </TitlesOfParts>
  <Company>Technology Review Workgroup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 Benefits Analysis (CBA) - Excel Example</dc:title>
  <dc:subject>LBR Schedule IV-B; Business Case</dc:subject>
  <dc:creator>Various</dc:creator>
  <cp:keywords/>
  <dc:description>Version 1c;  Revised for FY 2008-09 LBRs</dc:description>
  <cp:lastModifiedBy>Treagy, Michael (VITA)</cp:lastModifiedBy>
  <cp:lastPrinted>2017-10-16T19:50:27Z</cp:lastPrinted>
  <dcterms:created xsi:type="dcterms:W3CDTF">1999-04-28T14:20:11Z</dcterms:created>
  <dcterms:modified xsi:type="dcterms:W3CDTF">2023-08-24T01:41:14Z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0x010100EBC35E1749115D4991E2399D2FC2E4BD</vt:lpwstr>
  </property>
</Properties>
</file>